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ps\Desktop\Europolis\Emajõe Veevärk\3 Luunja vald\Kooskõlastamisele\"/>
    </mc:Choice>
  </mc:AlternateContent>
  <xr:revisionPtr revIDLastSave="0" documentId="13_ncr:1_{85504C79-70DE-41C1-A92C-693C13EF9CAB}" xr6:coauthVersionLast="47" xr6:coauthVersionMax="47" xr10:uidLastSave="{00000000-0000-0000-0000-000000000000}"/>
  <bookViews>
    <workbookView xWindow="-110" yWindow="-110" windowWidth="19420" windowHeight="10420" activeTab="1" xr2:uid="{564EC8B4-F988-47F0-8C4B-AF70122596EA}"/>
  </bookViews>
  <sheets>
    <sheet name="1. ÜHIKHINNAD" sheetId="3" r:id="rId1"/>
    <sheet name="2. Lühiajaline lahtikirjutatuna" sheetId="4" r:id="rId2"/>
    <sheet name="3. Pikaajaline lahtikirjutatuna" sheetId="5" r:id="rId3"/>
    <sheet name="4. KOOND" sheetId="1" r:id="rId4"/>
    <sheet name="5. Tuletõrjevesi ja sademevesi" sheetId="8" r:id="rId5"/>
  </sheets>
  <definedNames>
    <definedName name="_xlnm._FilterDatabase" localSheetId="1" hidden="1">'2. Lühiajaline lahtikirjutatuna'!$A$3:$I$97</definedName>
    <definedName name="_xlnm._FilterDatabase" localSheetId="3" hidden="1">'4. KOOND'!$A$3:$T$17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G23" i="1"/>
  <c r="H23" i="1"/>
  <c r="I23" i="1"/>
  <c r="J23" i="1"/>
  <c r="N23" i="1"/>
  <c r="O23" i="1"/>
  <c r="P23" i="1"/>
  <c r="Q23" i="1"/>
  <c r="R22" i="1"/>
  <c r="S21" i="1"/>
  <c r="C22" i="1"/>
  <c r="G64" i="5"/>
  <c r="H64" i="5" s="1"/>
  <c r="G63" i="5"/>
  <c r="H63" i="5" s="1"/>
  <c r="G62" i="5"/>
  <c r="H62" i="5" s="1"/>
  <c r="G59" i="5"/>
  <c r="H59" i="5" s="1"/>
  <c r="G58" i="5"/>
  <c r="G57" i="5"/>
  <c r="H57" i="5" s="1"/>
  <c r="G56" i="5"/>
  <c r="H56" i="5" s="1"/>
  <c r="G55" i="5"/>
  <c r="H55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3" i="5"/>
  <c r="H43" i="5" s="1"/>
  <c r="G41" i="5"/>
  <c r="H41" i="5" s="1"/>
  <c r="G40" i="5"/>
  <c r="H40" i="5" s="1"/>
  <c r="G39" i="5"/>
  <c r="H39" i="5" s="1"/>
  <c r="G38" i="5"/>
  <c r="H38" i="5" s="1"/>
  <c r="G35" i="5"/>
  <c r="H35" i="5" s="1"/>
  <c r="G34" i="5"/>
  <c r="H34" i="5" s="1"/>
  <c r="G33" i="5"/>
  <c r="H33" i="5" s="1"/>
  <c r="G30" i="5"/>
  <c r="H30" i="5" s="1"/>
  <c r="G29" i="5"/>
  <c r="H29" i="5" s="1"/>
  <c r="G28" i="5"/>
  <c r="H28" i="5" s="1"/>
  <c r="G27" i="5"/>
  <c r="H27" i="5" s="1"/>
  <c r="H66" i="5"/>
  <c r="H65" i="5"/>
  <c r="H58" i="5"/>
  <c r="C21" i="1"/>
  <c r="H67" i="5" l="1"/>
  <c r="H53" i="5"/>
  <c r="H42" i="5"/>
  <c r="H36" i="5"/>
  <c r="H31" i="5"/>
  <c r="H60" i="5"/>
  <c r="H44" i="5" l="1"/>
  <c r="H68" i="5" s="1"/>
  <c r="D22" i="1" s="1"/>
  <c r="G103" i="4"/>
  <c r="H103" i="4" s="1"/>
  <c r="G106" i="4"/>
  <c r="H106" i="4" s="1"/>
  <c r="G105" i="4"/>
  <c r="H105" i="4" s="1"/>
  <c r="G104" i="4"/>
  <c r="H104" i="4" s="1"/>
  <c r="G102" i="4"/>
  <c r="H102" i="4" s="1"/>
  <c r="L22" i="1" l="1"/>
  <c r="L23" i="1" s="1"/>
  <c r="K22" i="1"/>
  <c r="H69" i="5"/>
  <c r="H107" i="4"/>
  <c r="D21" i="1" s="1"/>
  <c r="G26" i="4"/>
  <c r="H26" i="4" s="1"/>
  <c r="Q9" i="8"/>
  <c r="Q8" i="8"/>
  <c r="Q11" i="8"/>
  <c r="Q12" i="8" s="1"/>
  <c r="F21" i="1" l="1"/>
  <c r="D23" i="1"/>
  <c r="M22" i="1"/>
  <c r="M23" i="1" s="1"/>
  <c r="K23" i="1"/>
  <c r="H12" i="5"/>
  <c r="H10" i="5"/>
  <c r="S22" i="1" l="1"/>
  <c r="T22" i="1" s="1"/>
  <c r="R21" i="1"/>
  <c r="F23" i="1"/>
  <c r="G63" i="4"/>
  <c r="H63" i="4" s="1"/>
  <c r="S7" i="1"/>
  <c r="S8" i="1"/>
  <c r="S9" i="1"/>
  <c r="S10" i="1"/>
  <c r="R13" i="1"/>
  <c r="R14" i="1"/>
  <c r="R15" i="1"/>
  <c r="K17" i="1"/>
  <c r="M17" i="1"/>
  <c r="N17" i="1"/>
  <c r="P17" i="1"/>
  <c r="Q17" i="1"/>
  <c r="S23" i="1" l="1"/>
  <c r="T21" i="1"/>
  <c r="T23" i="1" s="1"/>
  <c r="R23" i="1"/>
  <c r="H61" i="4"/>
  <c r="H74" i="4"/>
  <c r="G85" i="4"/>
  <c r="H85" i="4" s="1"/>
  <c r="G84" i="4"/>
  <c r="H84" i="4" s="1"/>
  <c r="G83" i="4"/>
  <c r="H83" i="4" s="1"/>
  <c r="G82" i="4"/>
  <c r="H82" i="4" s="1"/>
  <c r="G81" i="4"/>
  <c r="H81" i="4" s="1"/>
  <c r="H9" i="4"/>
  <c r="G25" i="4" l="1"/>
  <c r="H25" i="4" s="1"/>
  <c r="G24" i="4"/>
  <c r="H24" i="4" s="1"/>
  <c r="G23" i="4"/>
  <c r="H23" i="4" s="1"/>
  <c r="G22" i="4"/>
  <c r="H22" i="4" s="1"/>
  <c r="G21" i="4"/>
  <c r="H21" i="4" s="1"/>
  <c r="G7" i="5"/>
  <c r="H7" i="5" s="1"/>
  <c r="H13" i="4"/>
  <c r="H14" i="4" s="1"/>
  <c r="Q5" i="8" l="1"/>
  <c r="H18" i="4" l="1"/>
  <c r="G51" i="4"/>
  <c r="H51" i="4" s="1"/>
  <c r="G50" i="4"/>
  <c r="H50" i="4" s="1"/>
  <c r="G54" i="4"/>
  <c r="H54" i="4" s="1"/>
  <c r="G53" i="4"/>
  <c r="H53" i="4" s="1"/>
  <c r="G52" i="4"/>
  <c r="H52" i="4" s="1"/>
  <c r="H44" i="4"/>
  <c r="H45" i="4"/>
  <c r="H46" i="4"/>
  <c r="H47" i="4"/>
  <c r="H48" i="4"/>
  <c r="H49" i="4"/>
  <c r="H55" i="4"/>
  <c r="H56" i="4"/>
  <c r="H43" i="4"/>
  <c r="H34" i="4"/>
  <c r="H36" i="4"/>
  <c r="H38" i="4"/>
  <c r="H39" i="4"/>
  <c r="G41" i="4"/>
  <c r="H41" i="4" s="1"/>
  <c r="G40" i="4"/>
  <c r="H40" i="4" s="1"/>
  <c r="G37" i="4"/>
  <c r="H37" i="4" s="1"/>
  <c r="G35" i="4"/>
  <c r="H35" i="4" s="1"/>
  <c r="G33" i="4"/>
  <c r="H33" i="4" s="1"/>
  <c r="H87" i="4"/>
  <c r="H88" i="4"/>
  <c r="H89" i="4"/>
  <c r="H90" i="4"/>
  <c r="G91" i="4"/>
  <c r="H91" i="4" s="1"/>
  <c r="G94" i="4"/>
  <c r="H94" i="4" s="1"/>
  <c r="C14" i="1"/>
  <c r="H42" i="4" l="1"/>
  <c r="G70" i="4"/>
  <c r="H70" i="4" s="1"/>
  <c r="C7" i="1" l="1"/>
  <c r="C6" i="1"/>
  <c r="H10" i="4"/>
  <c r="H8" i="4" l="1"/>
  <c r="G7" i="4"/>
  <c r="H7" i="4" s="1"/>
  <c r="G6" i="4"/>
  <c r="H6" i="4" s="1"/>
  <c r="C13" i="1"/>
  <c r="C15" i="1"/>
  <c r="G93" i="4"/>
  <c r="H93" i="4" s="1"/>
  <c r="H92" i="4"/>
  <c r="H95" i="4"/>
  <c r="H86" i="4" l="1"/>
  <c r="H11" i="4"/>
  <c r="D6" i="1" s="1"/>
  <c r="H62" i="4"/>
  <c r="G60" i="4"/>
  <c r="H60" i="4" s="1"/>
  <c r="H69" i="4"/>
  <c r="H68" i="4"/>
  <c r="G6" i="5"/>
  <c r="I6" i="1" l="1"/>
  <c r="I17" i="1" s="1"/>
  <c r="H19" i="4" l="1"/>
  <c r="H20" i="4"/>
  <c r="C10" i="1"/>
  <c r="H59" i="4"/>
  <c r="H64" i="4" s="1"/>
  <c r="C8" i="1"/>
  <c r="G29" i="4"/>
  <c r="H29" i="4" s="1"/>
  <c r="H30" i="4" s="1"/>
  <c r="C9" i="1"/>
  <c r="C11" i="1"/>
  <c r="H11" i="5"/>
  <c r="H13" i="5" s="1"/>
  <c r="S11" i="1"/>
  <c r="S6" i="1"/>
  <c r="D10" i="1" l="1"/>
  <c r="F10" i="1" s="1"/>
  <c r="R10" i="1" s="1"/>
  <c r="T10" i="1" s="1"/>
  <c r="D8" i="1"/>
  <c r="F8" i="1" s="1"/>
  <c r="G73" i="4"/>
  <c r="H73" i="4" s="1"/>
  <c r="G72" i="4"/>
  <c r="H72" i="4" s="1"/>
  <c r="G80" i="4"/>
  <c r="H80" i="4" s="1"/>
  <c r="G79" i="4"/>
  <c r="H79" i="4" s="1"/>
  <c r="G78" i="4"/>
  <c r="H78" i="4" s="1"/>
  <c r="G77" i="4"/>
  <c r="H77" i="4" s="1"/>
  <c r="G76" i="4"/>
  <c r="H76" i="4" s="1"/>
  <c r="H71" i="4"/>
  <c r="D14" i="1" l="1"/>
  <c r="J14" i="1" s="1"/>
  <c r="S14" i="1" s="1"/>
  <c r="T14" i="1" s="1"/>
  <c r="R8" i="1"/>
  <c r="T8" i="1" s="1"/>
  <c r="H67" i="4"/>
  <c r="H75" i="4" s="1"/>
  <c r="H96" i="4" s="1"/>
  <c r="H32" i="4" l="1"/>
  <c r="H57" i="4" s="1"/>
  <c r="D11" i="1" l="1"/>
  <c r="G11" i="1" s="1"/>
  <c r="H11" i="1" s="1"/>
  <c r="H17" i="1" s="1"/>
  <c r="Q7" i="8"/>
  <c r="D9" i="1" l="1"/>
  <c r="Q6" i="8"/>
  <c r="R11" i="1"/>
  <c r="T11" i="1" s="1"/>
  <c r="H16" i="5"/>
  <c r="H15" i="5"/>
  <c r="H6" i="5"/>
  <c r="H8" i="5" s="1"/>
  <c r="H17" i="4"/>
  <c r="H16" i="4" l="1"/>
  <c r="H27" i="4"/>
  <c r="H97" i="4" s="1"/>
  <c r="E9" i="1"/>
  <c r="R6" i="1"/>
  <c r="D13" i="1"/>
  <c r="H17" i="5"/>
  <c r="F9" i="1" l="1"/>
  <c r="F17" i="1" s="1"/>
  <c r="E17" i="1"/>
  <c r="J13" i="1"/>
  <c r="H18" i="5"/>
  <c r="H19" i="5" s="1"/>
  <c r="D7" i="1"/>
  <c r="T6" i="1"/>
  <c r="H20" i="5" l="1"/>
  <c r="H21" i="5" s="1"/>
  <c r="R9" i="1"/>
  <c r="T9" i="1" s="1"/>
  <c r="J17" i="1"/>
  <c r="S13" i="1"/>
  <c r="G7" i="1"/>
  <c r="D12" i="1"/>
  <c r="R7" i="1" l="1"/>
  <c r="G17" i="1"/>
  <c r="T13" i="1"/>
  <c r="D15" i="1"/>
  <c r="T7" i="1" l="1"/>
  <c r="R17" i="1"/>
  <c r="L15" i="1"/>
  <c r="D16" i="1"/>
  <c r="D17" i="1" s="1"/>
  <c r="O15" i="1" l="1"/>
  <c r="O17" i="1" s="1"/>
  <c r="L17" i="1"/>
  <c r="S15" i="1" l="1"/>
  <c r="T15" i="1" s="1"/>
  <c r="T17" i="1" s="1"/>
  <c r="S17" i="1" l="1"/>
</calcChain>
</file>

<file path=xl/sharedStrings.xml><?xml version="1.0" encoding="utf-8"?>
<sst xmlns="http://schemas.openxmlformats.org/spreadsheetml/2006/main" count="741" uniqueCount="217">
  <si>
    <t>Jrk nr</t>
  </si>
  <si>
    <t>Asula</t>
  </si>
  <si>
    <t>Lühiajaline investeeringuprogramm 2023-2027</t>
  </si>
  <si>
    <t>KOKKU</t>
  </si>
  <si>
    <t>Veetoru ehitamine</t>
  </si>
  <si>
    <t>Ühikhind (€/jm)</t>
  </si>
  <si>
    <t>Survekanalisatsioonitoru ehitamine</t>
  </si>
  <si>
    <t>Väike RVP pumpla kuni 5 l/s</t>
  </si>
  <si>
    <t>Vee kinnistu-ühendus</t>
  </si>
  <si>
    <t>Kanalisatsiooni kinnistu-ühendus</t>
  </si>
  <si>
    <t>Hüdrandi rajamine</t>
  </si>
  <si>
    <t>Investeeringu nimetus</t>
  </si>
  <si>
    <t>Ühik</t>
  </si>
  <si>
    <t>Kogus</t>
  </si>
  <si>
    <t>Ühikhind (€)</t>
  </si>
  <si>
    <t>Maksumus kokku (€)</t>
  </si>
  <si>
    <t>m</t>
  </si>
  <si>
    <t>Kavastu vee- ja kanalisatsioonitorustike ning reoveepuhasti rekonstrueerimine</t>
  </si>
  <si>
    <t>Pikaajaline investeeringuprogramm 2028-2035</t>
  </si>
  <si>
    <t>Pilka küla ühisveevärgi ja kanalisatsioonisüsteemi rekonstrueerimine</t>
  </si>
  <si>
    <t>Veetorustiku rajamine</t>
  </si>
  <si>
    <t>kmpl</t>
  </si>
  <si>
    <t>Veetorustiku rekonstrueerimine</t>
  </si>
  <si>
    <t>Kanalisatsioonitorustiku rekonstrueerimine</t>
  </si>
  <si>
    <t>Isevoolse kanalisatsioonitoru ehitamine</t>
  </si>
  <si>
    <t>Tuletõrjeveemahuti rajamine/rekonstrueerimine</t>
  </si>
  <si>
    <t>LUUNJA</t>
  </si>
  <si>
    <t>PILKA</t>
  </si>
  <si>
    <t>KAVASTU</t>
  </si>
  <si>
    <t>Luunja vald</t>
  </si>
  <si>
    <t>Kakumetsa</t>
  </si>
  <si>
    <t>Kavastu</t>
  </si>
  <si>
    <t>II astme veetöötluse rajamine</t>
  </si>
  <si>
    <t>Piirdeaia rajamine</t>
  </si>
  <si>
    <t>Veetorustiku rajamine (tehniline vesi reoveepuhastini)</t>
  </si>
  <si>
    <t>Vee kinnistuühenduste rekonstrueerimine</t>
  </si>
  <si>
    <t xml:space="preserve">Isevoolse torustiku rekonstrueerimine </t>
  </si>
  <si>
    <t>Isevoolse kanalisatsioonitorustiku rajamine puurkaevpumpla tarbeks</t>
  </si>
  <si>
    <t>Kanali kinnistu-ühenduste rekonstrueerimine</t>
  </si>
  <si>
    <t>m2</t>
  </si>
  <si>
    <t>Reoveepuhasti rekonstrueerimine, sh:</t>
  </si>
  <si>
    <t>Luunja puurkaevpumpla rekonstrueerimine, sh:</t>
  </si>
  <si>
    <t>Reoveepumpla rajamine</t>
  </si>
  <si>
    <t>Tabel 5. Investeeringud tuletõrjeveevarustusse</t>
  </si>
  <si>
    <t>Nr</t>
  </si>
  <si>
    <t>Projekti nimetus</t>
  </si>
  <si>
    <t>1.</t>
  </si>
  <si>
    <t>2.</t>
  </si>
  <si>
    <t>Investeering</t>
  </si>
  <si>
    <t>KÕIK KOKKU</t>
  </si>
  <si>
    <t>Lühiajaline kokku</t>
  </si>
  <si>
    <t>Pikaajaline kokku</t>
  </si>
  <si>
    <t>Tabel 1. Investeeringute maksumuste arvestamisel kasutatud ühikhinnad</t>
  </si>
  <si>
    <t>Tabel 2. Luunja valla ÜVKA lühiajalise investeeringuprogrammi projektid</t>
  </si>
  <si>
    <t>Tabel 3. Luunja valla ÜVKA pikaajalise investeeringuprogrammi projektid</t>
  </si>
  <si>
    <t>Investeeringud AS Emajõe Veevärk teeninduspiirkonnas</t>
  </si>
  <si>
    <t>Vald</t>
  </si>
  <si>
    <t>Luunja alevik</t>
  </si>
  <si>
    <t>Kavastu küla</t>
  </si>
  <si>
    <t>Pilka küla</t>
  </si>
  <si>
    <t>Tuletõrjeveevarustus</t>
  </si>
  <si>
    <t>Investeeringu valdkond</t>
  </si>
  <si>
    <t>Vesi: seadmed</t>
  </si>
  <si>
    <t>Kanal: seadmed</t>
  </si>
  <si>
    <t>Kanal: torustik</t>
  </si>
  <si>
    <t>Vesi: torustik</t>
  </si>
  <si>
    <t>Vesi: rajatised</t>
  </si>
  <si>
    <t>Torustikud ja kinnistu-ühendused</t>
  </si>
  <si>
    <t>Sademevee torustiku rajamine</t>
  </si>
  <si>
    <t>Reoveepumplad</t>
  </si>
  <si>
    <t>Keskmine reoveepumpla 5-20 l/s</t>
  </si>
  <si>
    <t>Suur reoveepumpla enam kui 20 l/s kmpl</t>
  </si>
  <si>
    <t>Erilahendusega reoveepumpla kmpl</t>
  </si>
  <si>
    <t>Kaugjälgimise ja -juhtimise süsteem reoveepumplale</t>
  </si>
  <si>
    <t>Juurdepääsutee ja teenindusplatsi rajamine (killustik/kruus kate) €/m2</t>
  </si>
  <si>
    <t>Juurdepääsutee ja teenindusplatsi rajamine (asfaltkate) €/m3</t>
  </si>
  <si>
    <t>Piirdeaia rajamine (tsingitud võrkpaneelist, koos väravaga) €/m</t>
  </si>
  <si>
    <t>Puurkaev-pumplad</t>
  </si>
  <si>
    <t>Puuraugu tamponeerimine kmpl</t>
  </si>
  <si>
    <t>Üheastmelise pumpla tehnoloogia (elektriliitumine, torustikud, armatuur, küte, elekter ja automaatika) kmpl</t>
  </si>
  <si>
    <t>Kaugjälgimise ja juhtimise süsteem puurkaevpumplale (kuni 20 m3/h), kmpl</t>
  </si>
  <si>
    <t>PIKAAJALINE INVESTEERINGUPROGRAMM KOKKU</t>
  </si>
  <si>
    <t>Kakumetsa küla</t>
  </si>
  <si>
    <t>Tehnohoone rekonstrueerimine ja laiendamine</t>
  </si>
  <si>
    <t>Üldehitustööd</t>
  </si>
  <si>
    <t>Kanal: rajatised</t>
  </si>
  <si>
    <t>Uue puurkaev-pumpla rajamine, sh:</t>
  </si>
  <si>
    <t>Puurkaevu puurimine</t>
  </si>
  <si>
    <t>Üheastmelise pumpla tehnoloogia</t>
  </si>
  <si>
    <t>Kaugjälgimise ja -juhtimise süsteem</t>
  </si>
  <si>
    <t>Tehnohoone rajamine</t>
  </si>
  <si>
    <t>Juurdepääsutee ja teenindusplatsi rajamine</t>
  </si>
  <si>
    <t>Pilka puurkaev-pumpla rajamine kokku</t>
  </si>
  <si>
    <t>Kavastu täiendava puurkaevu rajamine</t>
  </si>
  <si>
    <t>Välimahutite rajamine (108 m3+30 m3)</t>
  </si>
  <si>
    <t>Kaugloetavate veearvestite vahetamine Luunja valla asulates</t>
  </si>
  <si>
    <t>Luunja</t>
  </si>
  <si>
    <t>Pilka</t>
  </si>
  <si>
    <t>Põvvatu</t>
  </si>
  <si>
    <t>Kaugloetavate veearvestite vahetamine</t>
  </si>
  <si>
    <t>tk</t>
  </si>
  <si>
    <t>AS EVV TÜT Grupp 2: 50…299 ie, olemasolevalt 90 IE, DP liitumisel lisandub 150 IE</t>
  </si>
  <si>
    <t>Biotiikide rekonstrueerimine</t>
  </si>
  <si>
    <t>Piirdeaia rajamine biotiikide ümber (võrkaed)</t>
  </si>
  <si>
    <t>Piirdeaia rajamine reoveepuhasti ümber (keevispaneelaed)</t>
  </si>
  <si>
    <t>Elektriliitumine</t>
  </si>
  <si>
    <t>Reoveepuhasti tehnoloogilised seadmed</t>
  </si>
  <si>
    <t>Luunja valla asulad</t>
  </si>
  <si>
    <t>Investeeringu maksumus</t>
  </si>
  <si>
    <t>Reoveepumpla Põvvatu_RKP_001 rekonstrueerimine</t>
  </si>
  <si>
    <t>PÕVVATU</t>
  </si>
  <si>
    <t>Reoveepumplate Luunja_RKP_001, Luunja_RKP_002, Luunja_RKP_003 ja Luunja_RKP_005 rekonstrueerimine (elektri- ja automaatikaosa, seadmed)</t>
  </si>
  <si>
    <t>Luunja aleviku reoveepumplate rekonstrueerimine</t>
  </si>
  <si>
    <t>Survekanalisatsiooni rajamine</t>
  </si>
  <si>
    <t>Luunja reoveepuhasti likvideerimine</t>
  </si>
  <si>
    <t>Alternatiivide analüüs on toodud ÜVK kava seletuskirjas ptk 5.1.</t>
  </si>
  <si>
    <t>KAKUMETSA</t>
  </si>
  <si>
    <t>Automaatvõre</t>
  </si>
  <si>
    <t>Septik paigaldatud 2021.a.</t>
  </si>
  <si>
    <t>Tööd olemasolev puurkaevu reservijätmiseks</t>
  </si>
  <si>
    <t>Projekt on SA KIK toetuse kaasabil ellu viidav aastatel 2022-2024</t>
  </si>
  <si>
    <t>Isevoolse kanalisatsioonitorustiku rajamine (sissevool biotiiki)</t>
  </si>
  <si>
    <t>Vee kinnistuühenduste rajamine</t>
  </si>
  <si>
    <t>Isevoolse kanalisatsioonitorustiku rajamine uute kinnistute liitmiseks</t>
  </si>
  <si>
    <t>Reoveepumpla kuni 5 l/s</t>
  </si>
  <si>
    <t>Kanalisatsiooni kinnistu-ühenduse rajamine</t>
  </si>
  <si>
    <t>Vee kinnistu-ühenduse rekonstrueerimine</t>
  </si>
  <si>
    <t>Kanalisatsiooni kinnistu-ühenduse rekonstrueerimine</t>
  </si>
  <si>
    <t>Tehnohoone ehitus mahutikompleksi peale</t>
  </si>
  <si>
    <t>Raudbetoonmahutite kompleks</t>
  </si>
  <si>
    <t>Reoveepuhasti välistorustikud koos paigaldamisega</t>
  </si>
  <si>
    <t>Elektri- ja automaatikaseadmed koos paigaldamisega</t>
  </si>
  <si>
    <t>Tehnohoone kütte- ja ventilatsiooniseadmed koos paigaldamisega</t>
  </si>
  <si>
    <t>Keevispaneelaed reoveepuhasti ümber</t>
  </si>
  <si>
    <t>Keevispaneelaed biotiikide ümber</t>
  </si>
  <si>
    <t>Juurdepääsutee asfaltkattega</t>
  </si>
  <si>
    <t>Juurdepääsutee kruusakattega</t>
  </si>
  <si>
    <t>Teenindusplats asfaltkattega</t>
  </si>
  <si>
    <t>Olemasoleva biotiigi rekonstrueerimine</t>
  </si>
  <si>
    <t>Reoveepuhasti kinnistul heitvee suunamiseks eesvoolu kraavi rekonstrueerimine suublani, sh suubla kindlustus</t>
  </si>
  <si>
    <t>Ettevalmistustööd (sh vana reoveepuhasti ja biotiigi likvideerimine</t>
  </si>
  <si>
    <t>Elektri- ja automaatikaosa uuendamine</t>
  </si>
  <si>
    <t>Luunja aleviku ja Kaagvere küla ÜVK ühendamine (alternatiiv 1 ja 2)</t>
  </si>
  <si>
    <t>Luunja reoveepuhasti rekonstrueerimine (alternatiiv 3)</t>
  </si>
  <si>
    <t>Lasteaia juures paikneva tuletõrjeveemahuti rekonstrueerimine (laiendamine)</t>
  </si>
  <si>
    <t>Luunja reoveepuhasti rekonstrueerimine</t>
  </si>
  <si>
    <t>Põvvatu küla</t>
  </si>
  <si>
    <t>Luunja aleviku puurkaevpumpla rekonstrueerimine ja ÜVK rekonstrueerimine ja laiendamine</t>
  </si>
  <si>
    <t>Vee kinnistu-ühendused</t>
  </si>
  <si>
    <t>Isevoolse kanalisatsioonitorustiku rajamine</t>
  </si>
  <si>
    <t>Isevoolse kanalisatsioonitorustiku rekonstrueerimine</t>
  </si>
  <si>
    <t>Kakumetsa tuletõrjeveemahuti rajamine (104 m3 maa-alused mahutid), veetorustik 33 m</t>
  </si>
  <si>
    <t>Ühtlustusmahuti rajamine</t>
  </si>
  <si>
    <t>Vee kinnistuühenduse rajamine</t>
  </si>
  <si>
    <t>Kanalisatsiooni kinnistuühenduse rajamine</t>
  </si>
  <si>
    <t>Survekanalisatsioonitorustiku rajamine</t>
  </si>
  <si>
    <t xml:space="preserve">Välimahutite rajamine </t>
  </si>
  <si>
    <t xml:space="preserve">Puurkaevu puurimine </t>
  </si>
  <si>
    <t>Joogiveepuhasti rajamine (seadmed, pumbad)</t>
  </si>
  <si>
    <t>Tabel 4. Luunja valla ÜVKA lühiajalise ja pikaajalise investeeringuprogrammi koondtabel</t>
  </si>
  <si>
    <t>Veetorustiku rajamine puurkaevu ühendamiseks joogiveepuhastiga</t>
  </si>
  <si>
    <t>Joogiveepuhasti tehnohoone laiendamine</t>
  </si>
  <si>
    <t>Töödeldud vee mahutite rajamine, II astme pumpla</t>
  </si>
  <si>
    <t>Kakumetsa puurkaev-pumpla rekonstrueerimine</t>
  </si>
  <si>
    <t>Puurkaev-pumpla rekonstrueerimine (Q=25 m3/d), veetöötlusseadmete uuendamine (raua- ja mangaaniärastus)</t>
  </si>
  <si>
    <t>Tuletõrje veevarustus</t>
  </si>
  <si>
    <t>Tuletõrje veevarustus kokku</t>
  </si>
  <si>
    <t>Sademeveesüsteemide arendamine</t>
  </si>
  <si>
    <t>Sademeveesüsteemide arendamine kokku</t>
  </si>
  <si>
    <t xml:space="preserve">Sademeveekanalisatsioonitorustiku rajamine </t>
  </si>
  <si>
    <t>3.</t>
  </si>
  <si>
    <t>4.</t>
  </si>
  <si>
    <t>Tuletõrjeveemahuti rajamine (104 m3 )</t>
  </si>
  <si>
    <t>Kavastu tuletõrjeveemahuti rajamine (kahe veevõtukaevu ning kahekambrilise r/b tuletõrjeveemahuti rajamine kasuliku mahuga 2x200 m3, veetorustik 50 m)</t>
  </si>
  <si>
    <t>II astme mahutite rajamine (sisemahutid)</t>
  </si>
  <si>
    <t>Märkused</t>
  </si>
  <si>
    <t>Investeeringud AS Tartu Vesi teeninduspiirkonnas</t>
  </si>
  <si>
    <t>1. Investeeringud AS Emajõe Veevärk teeninduspiirkonnas</t>
  </si>
  <si>
    <t>2. Investeeringud AS Tartu Vesi teeninduspiirkonnas</t>
  </si>
  <si>
    <t>Veibri küla</t>
  </si>
  <si>
    <t>Vee kinnistu-ühendused liitumispunktini</t>
  </si>
  <si>
    <t>Survekanalisatsioonitorustiku rekonstrueerimine</t>
  </si>
  <si>
    <t>Kanalisatsiooni kinnistu-ühenduste rekonstrueerimine</t>
  </si>
  <si>
    <t>Veibri küla Kaare tee ÜVK rekonstrueerimine</t>
  </si>
  <si>
    <t>Kabina küla ÜVK rajamine</t>
  </si>
  <si>
    <t>Kabina küla</t>
  </si>
  <si>
    <t>I piirkond (Roosi)</t>
  </si>
  <si>
    <t>II piirkond (Võidu)</t>
  </si>
  <si>
    <t>III piirkond</t>
  </si>
  <si>
    <t>Kabina küla ÜVK rajamine kokku</t>
  </si>
  <si>
    <t>Kabina küla veevarustuse ja reoveepuhastuse tagamine</t>
  </si>
  <si>
    <t>Alternatiiv 1: Tartu linna ÜVK-ga ühendamine</t>
  </si>
  <si>
    <t>Alternatiiv 2: Luunja ÜVK-ga ühendamine</t>
  </si>
  <si>
    <t>Alternatiiv 3: kohapealne</t>
  </si>
  <si>
    <t>Veetorustiku rajamine (piirkondade  vahelised)</t>
  </si>
  <si>
    <t>Veetorustiku rajamine Tartu veevõrguni</t>
  </si>
  <si>
    <t>Survekanalisatsioonitorustiku rajamine (piirkondade vahelised)</t>
  </si>
  <si>
    <t>Survekanalisatsioonitorustiku rajamine Tartuni</t>
  </si>
  <si>
    <t>Alternatiiv 1 kokku</t>
  </si>
  <si>
    <t>Veetorustiku rajamine Luunjasse</t>
  </si>
  <si>
    <t>Survekanalisatsioonitorustiku rajamine Luunja suunal</t>
  </si>
  <si>
    <t>Alternatiiv 2 kokku</t>
  </si>
  <si>
    <t>Puurkaev-pumpla rajamine</t>
  </si>
  <si>
    <t>Reoveepuhasti rajamine (400 ie)</t>
  </si>
  <si>
    <t>Alternatiiv 3 kokku</t>
  </si>
  <si>
    <t xml:space="preserve">3. Muud investeeringud </t>
  </si>
  <si>
    <t>AS EVV LÜHIAJALINE INVESTEERINGUPROGRAMM KOKKU</t>
  </si>
  <si>
    <t>Muud investeeringud lühiajalises investeeringuprogrammis kokku</t>
  </si>
  <si>
    <t>Kabina ÜVK rajamine ja Tartu ÜVK-ga ühendamine kokku</t>
  </si>
  <si>
    <t>AS EVV lühiajaline investeeringuprogramm kokku</t>
  </si>
  <si>
    <t>AS EVV pikaajaline investeeringuprogramm kokku</t>
  </si>
  <si>
    <t>2. Investeeringud AS Tartu Veevärk teeninduspiirkonnas</t>
  </si>
  <si>
    <t>3. Muud investeeringud</t>
  </si>
  <si>
    <t>Veibri</t>
  </si>
  <si>
    <t>Kabina</t>
  </si>
  <si>
    <t>Muud investeeringud kokku</t>
  </si>
  <si>
    <t xml:space="preserve">Vt AS Tartu Veevärk investeerimispõhimõtete selgitust ÜVK kava seletuskiri p. 5.2.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</si>
</sst>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2" tint="-0.74999237037263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1" fillId="0" borderId="1" xfId="0" applyFont="1" applyBorder="1"/>
    <xf numFmtId="3" fontId="0" fillId="0" borderId="1" xfId="0" applyNumberFormat="1" applyBorder="1"/>
    <xf numFmtId="0" fontId="1" fillId="0" borderId="0" xfId="0" applyFont="1"/>
    <xf numFmtId="3" fontId="2" fillId="0" borderId="1" xfId="0" applyNumberFormat="1" applyFont="1" applyBorder="1"/>
    <xf numFmtId="0" fontId="2" fillId="0" borderId="1" xfId="0" applyFont="1" applyBorder="1"/>
    <xf numFmtId="0" fontId="0" fillId="0" borderId="4" xfId="0" applyBorder="1"/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5" xfId="0" applyBorder="1"/>
    <xf numFmtId="0" fontId="1" fillId="2" borderId="2" xfId="0" applyFont="1" applyFill="1" applyBorder="1"/>
    <xf numFmtId="0" fontId="0" fillId="0" borderId="3" xfId="0" applyBorder="1"/>
    <xf numFmtId="0" fontId="0" fillId="0" borderId="2" xfId="0" applyBorder="1"/>
    <xf numFmtId="0" fontId="10" fillId="0" borderId="0" xfId="0" applyFont="1"/>
    <xf numFmtId="0" fontId="11" fillId="0" borderId="0" xfId="0" applyFont="1"/>
    <xf numFmtId="3" fontId="0" fillId="0" borderId="2" xfId="0" applyNumberForma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3" fontId="0" fillId="0" borderId="3" xfId="0" applyNumberForma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9" fillId="0" borderId="3" xfId="0" applyNumberFormat="1" applyFont="1" applyBorder="1"/>
    <xf numFmtId="0" fontId="1" fillId="0" borderId="3" xfId="0" applyFont="1" applyBorder="1"/>
    <xf numFmtId="0" fontId="0" fillId="2" borderId="5" xfId="0" applyFill="1" applyBorder="1"/>
    <xf numFmtId="3" fontId="0" fillId="0" borderId="2" xfId="0" applyNumberFormat="1" applyBorder="1"/>
    <xf numFmtId="0" fontId="1" fillId="2" borderId="8" xfId="0" applyFont="1" applyFill="1" applyBorder="1"/>
    <xf numFmtId="0" fontId="0" fillId="2" borderId="7" xfId="0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0" borderId="4" xfId="0" applyFont="1" applyBorder="1"/>
    <xf numFmtId="3" fontId="1" fillId="0" borderId="6" xfId="0" applyNumberFormat="1" applyFont="1" applyBorder="1"/>
    <xf numFmtId="0" fontId="0" fillId="0" borderId="6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1" fillId="0" borderId="12" xfId="0" applyFont="1" applyBorder="1"/>
    <xf numFmtId="0" fontId="0" fillId="0" borderId="9" xfId="0" applyBorder="1"/>
    <xf numFmtId="0" fontId="1" fillId="2" borderId="3" xfId="0" applyFont="1" applyFill="1" applyBorder="1" applyAlignment="1">
      <alignment wrapText="1"/>
    </xf>
    <xf numFmtId="0" fontId="0" fillId="2" borderId="2" xfId="0" applyFill="1" applyBorder="1"/>
    <xf numFmtId="0" fontId="1" fillId="2" borderId="4" xfId="0" applyFont="1" applyFill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3" fontId="1" fillId="0" borderId="1" xfId="0" applyNumberFormat="1" applyFont="1" applyBorder="1"/>
    <xf numFmtId="0" fontId="9" fillId="0" borderId="1" xfId="0" applyFont="1" applyBorder="1"/>
    <xf numFmtId="0" fontId="0" fillId="4" borderId="1" xfId="0" applyFill="1" applyBorder="1"/>
    <xf numFmtId="0" fontId="3" fillId="0" borderId="0" xfId="0" applyFont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3" fontId="0" fillId="6" borderId="1" xfId="0" applyNumberFormat="1" applyFill="1" applyBorder="1"/>
    <xf numFmtId="0" fontId="0" fillId="5" borderId="1" xfId="0" applyFill="1" applyBorder="1"/>
    <xf numFmtId="3" fontId="0" fillId="5" borderId="1" xfId="0" applyNumberFormat="1" applyFill="1" applyBorder="1"/>
    <xf numFmtId="0" fontId="9" fillId="0" borderId="3" xfId="0" applyFont="1" applyBorder="1" applyAlignment="1">
      <alignment wrapText="1"/>
    </xf>
    <xf numFmtId="0" fontId="9" fillId="5" borderId="1" xfId="0" applyFont="1" applyFill="1" applyBorder="1"/>
    <xf numFmtId="3" fontId="9" fillId="0" borderId="1" xfId="0" applyNumberFormat="1" applyFont="1" applyBorder="1"/>
    <xf numFmtId="0" fontId="9" fillId="5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3" fontId="1" fillId="0" borderId="3" xfId="0" applyNumberFormat="1" applyFont="1" applyBorder="1" applyAlignment="1">
      <alignment horizontal="center"/>
    </xf>
    <xf numFmtId="0" fontId="9" fillId="5" borderId="10" xfId="0" applyFont="1" applyFill="1" applyBorder="1"/>
    <xf numFmtId="0" fontId="0" fillId="0" borderId="0" xfId="0" applyAlignment="1">
      <alignment wrapText="1"/>
    </xf>
    <xf numFmtId="4" fontId="0" fillId="0" borderId="0" xfId="0" applyNumberFormat="1"/>
    <xf numFmtId="0" fontId="13" fillId="2" borderId="4" xfId="0" applyFont="1" applyFill="1" applyBorder="1"/>
    <xf numFmtId="3" fontId="1" fillId="2" borderId="6" xfId="0" applyNumberFormat="1" applyFont="1" applyFill="1" applyBorder="1"/>
    <xf numFmtId="0" fontId="1" fillId="7" borderId="4" xfId="0" applyFont="1" applyFill="1" applyBorder="1"/>
    <xf numFmtId="3" fontId="1" fillId="7" borderId="1" xfId="0" applyNumberFormat="1" applyFont="1" applyFill="1" applyBorder="1"/>
    <xf numFmtId="0" fontId="0" fillId="7" borderId="1" xfId="0" applyFill="1" applyBorder="1"/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0" fillId="7" borderId="1" xfId="0" applyNumberFormat="1" applyFill="1" applyBorder="1"/>
    <xf numFmtId="0" fontId="0" fillId="7" borderId="5" xfId="0" applyFill="1" applyBorder="1"/>
    <xf numFmtId="0" fontId="9" fillId="0" borderId="12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0" fillId="5" borderId="3" xfId="0" applyFill="1" applyBorder="1" applyAlignment="1">
      <alignment horizontal="left"/>
    </xf>
    <xf numFmtId="0" fontId="5" fillId="4" borderId="1" xfId="0" applyFont="1" applyFill="1" applyBorder="1"/>
    <xf numFmtId="0" fontId="0" fillId="0" borderId="13" xfId="0" applyBorder="1"/>
    <xf numFmtId="0" fontId="0" fillId="5" borderId="1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" fillId="0" borderId="14" xfId="0" applyFont="1" applyBorder="1"/>
    <xf numFmtId="0" fontId="1" fillId="0" borderId="13" xfId="0" applyFont="1" applyBorder="1"/>
    <xf numFmtId="3" fontId="1" fillId="0" borderId="13" xfId="0" applyNumberFormat="1" applyFont="1" applyBorder="1"/>
    <xf numFmtId="0" fontId="16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1" fillId="5" borderId="6" xfId="0" applyFont="1" applyFill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9" fillId="0" borderId="12" xfId="0" applyNumberFormat="1" applyFont="1" applyBorder="1" applyAlignment="1">
      <alignment wrapText="1"/>
    </xf>
    <xf numFmtId="3" fontId="15" fillId="0" borderId="12" xfId="0" applyNumberFormat="1" applyFont="1" applyBorder="1"/>
    <xf numFmtId="3" fontId="1" fillId="0" borderId="12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5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 wrapText="1"/>
    </xf>
    <xf numFmtId="3" fontId="0" fillId="5" borderId="5" xfId="0" applyNumberFormat="1" applyFill="1" applyBorder="1"/>
    <xf numFmtId="3" fontId="0" fillId="5" borderId="5" xfId="0" applyNumberForma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3" fillId="0" borderId="3" xfId="0" applyFont="1" applyBorder="1"/>
    <xf numFmtId="0" fontId="15" fillId="0" borderId="3" xfId="0" applyFont="1" applyBorder="1" applyAlignment="1">
      <alignment wrapText="1"/>
    </xf>
    <xf numFmtId="3" fontId="15" fillId="0" borderId="13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1" xfId="0" applyFont="1" applyBorder="1"/>
    <xf numFmtId="0" fontId="17" fillId="0" borderId="5" xfId="0" applyFont="1" applyBorder="1" applyAlignment="1">
      <alignment wrapText="1"/>
    </xf>
    <xf numFmtId="3" fontId="1" fillId="0" borderId="5" xfId="0" applyNumberFormat="1" applyFont="1" applyBorder="1"/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0" fillId="3" borderId="11" xfId="0" applyFill="1" applyBorder="1"/>
    <xf numFmtId="0" fontId="0" fillId="3" borderId="12" xfId="0" applyFill="1" applyBorder="1"/>
    <xf numFmtId="0" fontId="1" fillId="3" borderId="12" xfId="0" applyFont="1" applyFill="1" applyBorder="1"/>
    <xf numFmtId="0" fontId="1" fillId="3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0" borderId="6" xfId="0" applyFont="1" applyBorder="1"/>
    <xf numFmtId="3" fontId="1" fillId="0" borderId="3" xfId="0" applyNumberFormat="1" applyFont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4" fillId="0" borderId="3" xfId="0" applyFont="1" applyBorder="1"/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0" xfId="0" applyFont="1" applyFill="1" applyBorder="1"/>
    <xf numFmtId="0" fontId="0" fillId="0" borderId="8" xfId="0" applyBorder="1"/>
    <xf numFmtId="3" fontId="0" fillId="0" borderId="6" xfId="0" applyNumberFormat="1" applyBorder="1"/>
    <xf numFmtId="3" fontId="0" fillId="0" borderId="5" xfId="0" applyNumberFormat="1" applyBorder="1"/>
    <xf numFmtId="0" fontId="2" fillId="0" borderId="5" xfId="0" applyFont="1" applyBorder="1"/>
    <xf numFmtId="3" fontId="1" fillId="0" borderId="5" xfId="0" applyNumberFormat="1" applyFont="1" applyBorder="1" applyAlignment="1">
      <alignment wrapText="1"/>
    </xf>
    <xf numFmtId="3" fontId="18" fillId="0" borderId="5" xfId="0" applyNumberFormat="1" applyFont="1" applyBorder="1"/>
    <xf numFmtId="0" fontId="18" fillId="0" borderId="5" xfId="0" applyFont="1" applyBorder="1"/>
    <xf numFmtId="3" fontId="18" fillId="0" borderId="6" xfId="0" applyNumberFormat="1" applyFont="1" applyBorder="1"/>
    <xf numFmtId="0" fontId="1" fillId="0" borderId="1" xfId="0" applyFont="1" applyBorder="1" applyAlignment="1">
      <alignment horizontal="left"/>
    </xf>
    <xf numFmtId="0" fontId="0" fillId="7" borderId="6" xfId="0" applyFill="1" applyBorder="1"/>
    <xf numFmtId="0" fontId="1" fillId="7" borderId="5" xfId="0" applyFont="1" applyFill="1" applyBorder="1"/>
    <xf numFmtId="3" fontId="1" fillId="7" borderId="5" xfId="0" applyNumberFormat="1" applyFont="1" applyFill="1" applyBorder="1"/>
    <xf numFmtId="3" fontId="1" fillId="7" borderId="6" xfId="0" applyNumberFormat="1" applyFont="1" applyFill="1" applyBorder="1"/>
    <xf numFmtId="0" fontId="1" fillId="7" borderId="6" xfId="0" applyFont="1" applyFill="1" applyBorder="1"/>
    <xf numFmtId="0" fontId="0" fillId="7" borderId="2" xfId="0" applyFill="1" applyBorder="1"/>
    <xf numFmtId="3" fontId="0" fillId="7" borderId="2" xfId="0" applyNumberFormat="1" applyFill="1" applyBorder="1"/>
    <xf numFmtId="3" fontId="0" fillId="7" borderId="5" xfId="0" applyNumberFormat="1" applyFill="1" applyBorder="1"/>
    <xf numFmtId="3" fontId="0" fillId="7" borderId="6" xfId="0" applyNumberFormat="1" applyFill="1" applyBorder="1"/>
    <xf numFmtId="0" fontId="0" fillId="6" borderId="1" xfId="0" applyFill="1" applyBorder="1"/>
    <xf numFmtId="3" fontId="0" fillId="0" borderId="4" xfId="0" applyNumberFormat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716-58AF-4A73-A73E-78546C4E74A6}">
  <dimension ref="A1:C27"/>
  <sheetViews>
    <sheetView topLeftCell="A18" workbookViewId="0">
      <selection activeCell="D30" sqref="D30"/>
    </sheetView>
  </sheetViews>
  <sheetFormatPr defaultRowHeight="14.5" x14ac:dyDescent="0.35"/>
  <cols>
    <col min="1" max="1" width="73.90625" customWidth="1"/>
    <col min="2" max="2" width="16.1796875" customWidth="1"/>
    <col min="4" max="4" width="47.54296875" bestFit="1" customWidth="1"/>
  </cols>
  <sheetData>
    <row r="1" spans="1:2" ht="18.5" x14ac:dyDescent="0.45">
      <c r="A1" s="22" t="s">
        <v>52</v>
      </c>
    </row>
    <row r="3" spans="1:2" x14ac:dyDescent="0.35">
      <c r="A3" s="3"/>
      <c r="B3" s="3" t="s">
        <v>5</v>
      </c>
    </row>
    <row r="4" spans="1:2" x14ac:dyDescent="0.35">
      <c r="A4" s="182" t="s">
        <v>67</v>
      </c>
      <c r="B4" s="183"/>
    </row>
    <row r="5" spans="1:2" x14ac:dyDescent="0.35">
      <c r="A5" s="8" t="s">
        <v>4</v>
      </c>
      <c r="B5" s="8">
        <v>100</v>
      </c>
    </row>
    <row r="6" spans="1:2" x14ac:dyDescent="0.35">
      <c r="A6" s="8" t="s">
        <v>24</v>
      </c>
      <c r="B6" s="8">
        <v>150</v>
      </c>
    </row>
    <row r="7" spans="1:2" x14ac:dyDescent="0.35">
      <c r="A7" s="8" t="s">
        <v>6</v>
      </c>
      <c r="B7" s="8">
        <v>100</v>
      </c>
    </row>
    <row r="8" spans="1:2" x14ac:dyDescent="0.35">
      <c r="A8" s="8" t="s">
        <v>68</v>
      </c>
      <c r="B8" s="8">
        <v>150</v>
      </c>
    </row>
    <row r="9" spans="1:2" x14ac:dyDescent="0.35">
      <c r="A9" s="8" t="s">
        <v>8</v>
      </c>
      <c r="B9" s="8">
        <v>700</v>
      </c>
    </row>
    <row r="10" spans="1:2" x14ac:dyDescent="0.35">
      <c r="A10" s="8" t="s">
        <v>9</v>
      </c>
      <c r="B10" s="8">
        <v>1000</v>
      </c>
    </row>
    <row r="11" spans="1:2" x14ac:dyDescent="0.35">
      <c r="A11" s="184" t="s">
        <v>60</v>
      </c>
      <c r="B11" s="185"/>
    </row>
    <row r="12" spans="1:2" x14ac:dyDescent="0.35">
      <c r="A12" s="9" t="s">
        <v>25</v>
      </c>
      <c r="B12" s="8">
        <v>20000</v>
      </c>
    </row>
    <row r="13" spans="1:2" x14ac:dyDescent="0.35">
      <c r="A13" s="8" t="s">
        <v>10</v>
      </c>
      <c r="B13" s="8">
        <v>1700</v>
      </c>
    </row>
    <row r="14" spans="1:2" x14ac:dyDescent="0.35">
      <c r="A14" s="184" t="s">
        <v>69</v>
      </c>
      <c r="B14" s="185"/>
    </row>
    <row r="15" spans="1:2" x14ac:dyDescent="0.35">
      <c r="A15" s="8" t="s">
        <v>7</v>
      </c>
      <c r="B15" s="8">
        <v>33000</v>
      </c>
    </row>
    <row r="16" spans="1:2" x14ac:dyDescent="0.35">
      <c r="A16" s="8" t="s">
        <v>70</v>
      </c>
      <c r="B16" s="8">
        <v>35000</v>
      </c>
    </row>
    <row r="17" spans="1:3" x14ac:dyDescent="0.35">
      <c r="A17" s="8" t="s">
        <v>71</v>
      </c>
      <c r="B17" s="8">
        <v>45000</v>
      </c>
    </row>
    <row r="18" spans="1:3" x14ac:dyDescent="0.35">
      <c r="A18" s="8" t="s">
        <v>72</v>
      </c>
      <c r="B18" s="8">
        <v>50000</v>
      </c>
    </row>
    <row r="19" spans="1:3" x14ac:dyDescent="0.35">
      <c r="A19" s="9" t="s">
        <v>73</v>
      </c>
      <c r="B19" s="8">
        <v>14000</v>
      </c>
    </row>
    <row r="20" spans="1:3" x14ac:dyDescent="0.35">
      <c r="A20" s="186" t="s">
        <v>84</v>
      </c>
      <c r="B20" s="186"/>
    </row>
    <row r="21" spans="1:3" x14ac:dyDescent="0.35">
      <c r="A21" s="57" t="s">
        <v>74</v>
      </c>
      <c r="B21" s="8">
        <v>50</v>
      </c>
    </row>
    <row r="22" spans="1:3" x14ac:dyDescent="0.35">
      <c r="A22" s="57" t="s">
        <v>75</v>
      </c>
      <c r="B22" s="8">
        <v>120</v>
      </c>
    </row>
    <row r="23" spans="1:3" x14ac:dyDescent="0.35">
      <c r="A23" s="57" t="s">
        <v>76</v>
      </c>
      <c r="B23" s="8">
        <v>120</v>
      </c>
      <c r="C23" s="58"/>
    </row>
    <row r="24" spans="1:3" x14ac:dyDescent="0.35">
      <c r="A24" s="180" t="s">
        <v>77</v>
      </c>
      <c r="B24" s="181"/>
      <c r="C24" s="58"/>
    </row>
    <row r="25" spans="1:3" x14ac:dyDescent="0.35">
      <c r="A25" s="9" t="s">
        <v>78</v>
      </c>
      <c r="B25" s="9">
        <v>5000</v>
      </c>
      <c r="C25" s="58"/>
    </row>
    <row r="26" spans="1:3" ht="27.5" x14ac:dyDescent="0.35">
      <c r="A26" s="59" t="s">
        <v>79</v>
      </c>
      <c r="B26" s="9">
        <v>68000</v>
      </c>
      <c r="C26" s="58"/>
    </row>
    <row r="27" spans="1:3" x14ac:dyDescent="0.35">
      <c r="A27" s="9" t="s">
        <v>80</v>
      </c>
      <c r="B27" s="9">
        <v>15000</v>
      </c>
      <c r="C27" s="58"/>
    </row>
  </sheetData>
  <mergeCells count="5">
    <mergeCell ref="A24:B24"/>
    <mergeCell ref="A4:B4"/>
    <mergeCell ref="A11:B11"/>
    <mergeCell ref="A14:B14"/>
    <mergeCell ref="A20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C1FF-3E4F-4384-9468-0C28F8E20653}">
  <dimension ref="A1:I107"/>
  <sheetViews>
    <sheetView tabSelected="1" topLeftCell="A84" workbookViewId="0">
      <selection activeCell="C92" sqref="C92"/>
    </sheetView>
  </sheetViews>
  <sheetFormatPr defaultRowHeight="14.5" x14ac:dyDescent="0.35"/>
  <cols>
    <col min="1" max="1" width="12.54296875" customWidth="1"/>
    <col min="2" max="2" width="15.1796875" customWidth="1"/>
    <col min="3" max="3" width="22.1796875" customWidth="1"/>
    <col min="4" max="4" width="40" customWidth="1"/>
    <col min="7" max="7" width="10.453125" customWidth="1"/>
    <col min="8" max="8" width="18.54296875" bestFit="1" customWidth="1"/>
    <col min="9" max="9" width="42.81640625" customWidth="1"/>
  </cols>
  <sheetData>
    <row r="1" spans="1:9" ht="18.5" x14ac:dyDescent="0.45">
      <c r="A1" s="22" t="s">
        <v>53</v>
      </c>
    </row>
    <row r="3" spans="1:9" x14ac:dyDescent="0.35">
      <c r="A3" s="4" t="s">
        <v>56</v>
      </c>
      <c r="B3" s="4" t="s">
        <v>1</v>
      </c>
      <c r="C3" s="4" t="s">
        <v>61</v>
      </c>
      <c r="D3" s="4" t="s">
        <v>11</v>
      </c>
      <c r="E3" s="19" t="s">
        <v>12</v>
      </c>
      <c r="F3" s="19" t="s">
        <v>13</v>
      </c>
      <c r="G3" s="19" t="s">
        <v>14</v>
      </c>
      <c r="H3" s="19" t="s">
        <v>15</v>
      </c>
      <c r="I3" s="4" t="s">
        <v>175</v>
      </c>
    </row>
    <row r="4" spans="1:9" x14ac:dyDescent="0.35">
      <c r="A4" s="187" t="s">
        <v>177</v>
      </c>
      <c r="B4" s="188"/>
      <c r="C4" s="188"/>
      <c r="D4" s="188"/>
      <c r="E4" s="188"/>
      <c r="F4" s="188"/>
      <c r="G4" s="188"/>
      <c r="H4" s="189"/>
    </row>
    <row r="5" spans="1:9" x14ac:dyDescent="0.35">
      <c r="A5" s="38" t="s">
        <v>142</v>
      </c>
      <c r="B5" s="39"/>
      <c r="C5" s="39"/>
      <c r="D5" s="39"/>
      <c r="E5" s="40"/>
      <c r="F5" s="40"/>
      <c r="G5" s="40"/>
      <c r="H5" s="41"/>
    </row>
    <row r="6" spans="1:9" ht="29" x14ac:dyDescent="0.35">
      <c r="A6" s="2" t="s">
        <v>29</v>
      </c>
      <c r="B6" s="2" t="s">
        <v>57</v>
      </c>
      <c r="C6" s="2" t="s">
        <v>65</v>
      </c>
      <c r="D6" s="61" t="s">
        <v>20</v>
      </c>
      <c r="E6" s="2" t="s">
        <v>16</v>
      </c>
      <c r="F6" s="2">
        <v>770</v>
      </c>
      <c r="G6" s="6">
        <f>'1. ÜHIKHINNAD'!B5</f>
        <v>100</v>
      </c>
      <c r="H6" s="6">
        <f>F6*G6</f>
        <v>77000</v>
      </c>
      <c r="I6" s="66" t="s">
        <v>115</v>
      </c>
    </row>
    <row r="7" spans="1:9" x14ac:dyDescent="0.35">
      <c r="A7" s="2" t="s">
        <v>29</v>
      </c>
      <c r="B7" s="2" t="s">
        <v>57</v>
      </c>
      <c r="C7" s="2" t="s">
        <v>64</v>
      </c>
      <c r="D7" s="2" t="s">
        <v>113</v>
      </c>
      <c r="E7" s="2" t="s">
        <v>16</v>
      </c>
      <c r="F7" s="2">
        <v>745</v>
      </c>
      <c r="G7" s="6">
        <f>'1. ÜHIKHINNAD'!B7</f>
        <v>100</v>
      </c>
      <c r="H7" s="6">
        <f t="shared" ref="H7:H10" si="0">F7*G7</f>
        <v>74500</v>
      </c>
    </row>
    <row r="8" spans="1:9" x14ac:dyDescent="0.35">
      <c r="A8" s="2" t="s">
        <v>29</v>
      </c>
      <c r="B8" s="2" t="s">
        <v>57</v>
      </c>
      <c r="C8" s="2" t="s">
        <v>63</v>
      </c>
      <c r="D8" s="2" t="s">
        <v>42</v>
      </c>
      <c r="E8" s="2" t="s">
        <v>21</v>
      </c>
      <c r="F8" s="2">
        <v>1</v>
      </c>
      <c r="G8" s="6">
        <v>40000</v>
      </c>
      <c r="H8" s="6">
        <f t="shared" si="0"/>
        <v>40000</v>
      </c>
    </row>
    <row r="9" spans="1:9" x14ac:dyDescent="0.35">
      <c r="A9" s="2" t="s">
        <v>29</v>
      </c>
      <c r="B9" s="2" t="s">
        <v>57</v>
      </c>
      <c r="C9" s="2" t="s">
        <v>85</v>
      </c>
      <c r="D9" s="2" t="s">
        <v>152</v>
      </c>
      <c r="E9" s="2" t="s">
        <v>21</v>
      </c>
      <c r="F9" s="2">
        <v>1</v>
      </c>
      <c r="G9" s="6">
        <v>30000</v>
      </c>
      <c r="H9" s="6">
        <f t="shared" si="0"/>
        <v>30000</v>
      </c>
    </row>
    <row r="10" spans="1:9" x14ac:dyDescent="0.35">
      <c r="A10" s="2" t="s">
        <v>29</v>
      </c>
      <c r="B10" s="2" t="s">
        <v>57</v>
      </c>
      <c r="C10" s="2" t="s">
        <v>85</v>
      </c>
      <c r="D10" s="2" t="s">
        <v>114</v>
      </c>
      <c r="E10" s="2" t="s">
        <v>21</v>
      </c>
      <c r="F10" s="2">
        <v>1</v>
      </c>
      <c r="G10" s="6">
        <v>10000</v>
      </c>
      <c r="H10" s="6">
        <f t="shared" si="0"/>
        <v>10000</v>
      </c>
    </row>
    <row r="11" spans="1:9" x14ac:dyDescent="0.35">
      <c r="A11" s="42" t="s">
        <v>3</v>
      </c>
      <c r="B11" s="18"/>
      <c r="C11" s="18"/>
      <c r="D11" s="18"/>
      <c r="E11" s="25"/>
      <c r="F11" s="25"/>
      <c r="G11" s="25"/>
      <c r="H11" s="60">
        <f>SUM(H6:H10)</f>
        <v>231500</v>
      </c>
    </row>
    <row r="12" spans="1:9" x14ac:dyDescent="0.35">
      <c r="A12" s="80" t="s">
        <v>143</v>
      </c>
      <c r="B12" s="36"/>
      <c r="C12" s="36"/>
      <c r="D12" s="36"/>
      <c r="E12" s="30"/>
      <c r="F12" s="30"/>
      <c r="G12" s="30"/>
      <c r="H12" s="81"/>
    </row>
    <row r="13" spans="1:9" x14ac:dyDescent="0.35">
      <c r="A13" s="84" t="s">
        <v>29</v>
      </c>
      <c r="B13" s="84"/>
      <c r="C13" s="84"/>
      <c r="D13" s="84" t="s">
        <v>145</v>
      </c>
      <c r="E13" s="84" t="s">
        <v>21</v>
      </c>
      <c r="F13" s="84">
        <v>1</v>
      </c>
      <c r="G13" s="90">
        <v>1450000</v>
      </c>
      <c r="H13" s="90">
        <f>G13*F13</f>
        <v>1450000</v>
      </c>
    </row>
    <row r="14" spans="1:9" x14ac:dyDescent="0.35">
      <c r="A14" s="82"/>
      <c r="B14" s="91"/>
      <c r="C14" s="91"/>
      <c r="D14" s="91"/>
      <c r="E14" s="91"/>
      <c r="F14" s="91"/>
      <c r="G14" s="91"/>
      <c r="H14" s="83">
        <f>SUM(H13)</f>
        <v>1450000</v>
      </c>
    </row>
    <row r="15" spans="1:9" x14ac:dyDescent="0.35">
      <c r="A15" s="4" t="s">
        <v>147</v>
      </c>
      <c r="B15" s="36"/>
      <c r="C15" s="36"/>
      <c r="D15" s="36"/>
      <c r="E15" s="30"/>
      <c r="F15" s="30"/>
      <c r="G15" s="30"/>
      <c r="H15" s="31"/>
    </row>
    <row r="16" spans="1:9" x14ac:dyDescent="0.35">
      <c r="A16" s="2" t="s">
        <v>29</v>
      </c>
      <c r="B16" s="44" t="s">
        <v>57</v>
      </c>
      <c r="C16" s="49"/>
      <c r="D16" s="95" t="s">
        <v>41</v>
      </c>
      <c r="E16" s="32"/>
      <c r="F16" s="76"/>
      <c r="G16" s="76"/>
      <c r="H16" s="151">
        <f>SUM(H17:H20)</f>
        <v>155000</v>
      </c>
    </row>
    <row r="17" spans="1:9" x14ac:dyDescent="0.35">
      <c r="A17" s="2" t="s">
        <v>29</v>
      </c>
      <c r="B17" s="44" t="s">
        <v>57</v>
      </c>
      <c r="C17" s="44" t="s">
        <v>62</v>
      </c>
      <c r="D17" s="69" t="s">
        <v>32</v>
      </c>
      <c r="E17" s="2" t="s">
        <v>21</v>
      </c>
      <c r="F17" s="6">
        <v>1</v>
      </c>
      <c r="G17" s="6">
        <v>90000</v>
      </c>
      <c r="H17" s="6">
        <f>F17*G17</f>
        <v>90000</v>
      </c>
    </row>
    <row r="18" spans="1:9" x14ac:dyDescent="0.35">
      <c r="A18" s="2" t="s">
        <v>29</v>
      </c>
      <c r="B18" s="44" t="s">
        <v>57</v>
      </c>
      <c r="C18" s="44" t="s">
        <v>62</v>
      </c>
      <c r="D18" s="69" t="s">
        <v>141</v>
      </c>
      <c r="E18" s="2" t="s">
        <v>21</v>
      </c>
      <c r="F18" s="6">
        <v>1</v>
      </c>
      <c r="G18" s="6">
        <v>15000</v>
      </c>
      <c r="H18" s="6">
        <f>F18*G18</f>
        <v>15000</v>
      </c>
    </row>
    <row r="19" spans="1:9" x14ac:dyDescent="0.35">
      <c r="A19" s="2" t="s">
        <v>29</v>
      </c>
      <c r="B19" s="44" t="s">
        <v>57</v>
      </c>
      <c r="C19" s="44" t="s">
        <v>66</v>
      </c>
      <c r="D19" s="72" t="s">
        <v>83</v>
      </c>
      <c r="E19" s="2" t="s">
        <v>21</v>
      </c>
      <c r="F19" s="6">
        <v>1</v>
      </c>
      <c r="G19" s="6">
        <v>20000</v>
      </c>
      <c r="H19" s="6">
        <f t="shared" ref="H19:H26" si="1">F19*G19</f>
        <v>20000</v>
      </c>
    </row>
    <row r="20" spans="1:9" x14ac:dyDescent="0.35">
      <c r="A20" s="21" t="s">
        <v>29</v>
      </c>
      <c r="B20" s="45" t="s">
        <v>57</v>
      </c>
      <c r="C20" s="2" t="s">
        <v>66</v>
      </c>
      <c r="D20" s="77" t="s">
        <v>94</v>
      </c>
      <c r="E20" s="21" t="s">
        <v>21</v>
      </c>
      <c r="F20" s="37">
        <v>1</v>
      </c>
      <c r="G20" s="37">
        <v>30000</v>
      </c>
      <c r="H20" s="37">
        <f t="shared" si="1"/>
        <v>30000</v>
      </c>
    </row>
    <row r="21" spans="1:9" x14ac:dyDescent="0.35">
      <c r="A21" s="21" t="s">
        <v>29</v>
      </c>
      <c r="B21" s="45" t="s">
        <v>57</v>
      </c>
      <c r="C21" s="2" t="s">
        <v>65</v>
      </c>
      <c r="D21" s="92" t="s">
        <v>20</v>
      </c>
      <c r="E21" s="47" t="s">
        <v>16</v>
      </c>
      <c r="F21" s="6">
        <v>685</v>
      </c>
      <c r="G21" s="6">
        <f>'1. ÜHIKHINNAD'!B5</f>
        <v>100</v>
      </c>
      <c r="H21" s="6">
        <f t="shared" si="1"/>
        <v>68500</v>
      </c>
    </row>
    <row r="22" spans="1:9" x14ac:dyDescent="0.35">
      <c r="A22" s="21" t="s">
        <v>29</v>
      </c>
      <c r="B22" s="45" t="s">
        <v>57</v>
      </c>
      <c r="C22" s="2" t="s">
        <v>65</v>
      </c>
      <c r="D22" s="92" t="s">
        <v>22</v>
      </c>
      <c r="E22" s="47" t="s">
        <v>16</v>
      </c>
      <c r="F22" s="6">
        <v>175</v>
      </c>
      <c r="G22" s="6">
        <f>'1. ÜHIKHINNAD'!B5</f>
        <v>100</v>
      </c>
      <c r="H22" s="6">
        <f t="shared" si="1"/>
        <v>17500</v>
      </c>
    </row>
    <row r="23" spans="1:9" x14ac:dyDescent="0.35">
      <c r="A23" s="21" t="s">
        <v>29</v>
      </c>
      <c r="B23" s="45" t="s">
        <v>57</v>
      </c>
      <c r="C23" s="2" t="s">
        <v>65</v>
      </c>
      <c r="D23" s="92" t="s">
        <v>148</v>
      </c>
      <c r="E23" s="47" t="s">
        <v>21</v>
      </c>
      <c r="F23" s="6">
        <v>3</v>
      </c>
      <c r="G23" s="6">
        <f>'1. ÜHIKHINNAD'!B9</f>
        <v>700</v>
      </c>
      <c r="H23" s="6">
        <f t="shared" si="1"/>
        <v>2100</v>
      </c>
    </row>
    <row r="24" spans="1:9" x14ac:dyDescent="0.35">
      <c r="A24" s="21" t="s">
        <v>29</v>
      </c>
      <c r="B24" s="45" t="s">
        <v>57</v>
      </c>
      <c r="C24" s="2" t="s">
        <v>64</v>
      </c>
      <c r="D24" s="92" t="s">
        <v>149</v>
      </c>
      <c r="E24" s="47" t="s">
        <v>16</v>
      </c>
      <c r="F24" s="6">
        <v>285</v>
      </c>
      <c r="G24" s="6">
        <f>'1. ÜHIKHINNAD'!B6</f>
        <v>150</v>
      </c>
      <c r="H24" s="6">
        <f t="shared" si="1"/>
        <v>42750</v>
      </c>
    </row>
    <row r="25" spans="1:9" x14ac:dyDescent="0.35">
      <c r="A25" s="21" t="s">
        <v>29</v>
      </c>
      <c r="B25" s="45" t="s">
        <v>57</v>
      </c>
      <c r="C25" s="2" t="s">
        <v>64</v>
      </c>
      <c r="D25" s="150" t="s">
        <v>9</v>
      </c>
      <c r="E25" s="47" t="s">
        <v>21</v>
      </c>
      <c r="F25" s="6">
        <v>3</v>
      </c>
      <c r="G25" s="6">
        <f>'1. ÜHIKHINNAD'!B10</f>
        <v>1000</v>
      </c>
      <c r="H25" s="6">
        <f t="shared" si="1"/>
        <v>3000</v>
      </c>
    </row>
    <row r="26" spans="1:9" x14ac:dyDescent="0.35">
      <c r="A26" s="21" t="s">
        <v>29</v>
      </c>
      <c r="B26" s="2" t="s">
        <v>57</v>
      </c>
      <c r="C26" s="2" t="s">
        <v>64</v>
      </c>
      <c r="D26" s="61" t="s">
        <v>155</v>
      </c>
      <c r="E26" s="2" t="s">
        <v>16</v>
      </c>
      <c r="F26" s="6">
        <v>400</v>
      </c>
      <c r="G26" s="6">
        <f>'1. ÜHIKHINNAD'!B7</f>
        <v>100</v>
      </c>
      <c r="H26" s="6">
        <f t="shared" si="1"/>
        <v>40000</v>
      </c>
    </row>
    <row r="27" spans="1:9" x14ac:dyDescent="0.35">
      <c r="A27" s="46" t="s">
        <v>3</v>
      </c>
      <c r="B27" s="47"/>
      <c r="C27" s="47"/>
      <c r="D27" s="47"/>
      <c r="E27" s="48"/>
      <c r="F27" s="48"/>
      <c r="G27" s="48"/>
      <c r="H27" s="60">
        <f>SUM(H17:H26)</f>
        <v>328850</v>
      </c>
    </row>
    <row r="28" spans="1:9" x14ac:dyDescent="0.35">
      <c r="A28" s="29" t="s">
        <v>109</v>
      </c>
      <c r="B28" s="36"/>
      <c r="C28" s="36"/>
      <c r="D28" s="36"/>
      <c r="E28" s="30"/>
      <c r="F28" s="30"/>
      <c r="G28" s="30"/>
      <c r="H28" s="31"/>
    </row>
    <row r="29" spans="1:9" ht="29" x14ac:dyDescent="0.35">
      <c r="A29" s="2" t="s">
        <v>29</v>
      </c>
      <c r="B29" s="1" t="s">
        <v>146</v>
      </c>
      <c r="C29" s="2" t="s">
        <v>63</v>
      </c>
      <c r="D29" s="33" t="s">
        <v>109</v>
      </c>
      <c r="E29" s="20" t="s">
        <v>21</v>
      </c>
      <c r="F29" s="20">
        <v>1</v>
      </c>
      <c r="G29" s="34">
        <f>'1. ÜHIKHINNAD'!B16</f>
        <v>35000</v>
      </c>
      <c r="H29" s="28">
        <f>F29*G29</f>
        <v>35000</v>
      </c>
    </row>
    <row r="30" spans="1:9" x14ac:dyDescent="0.35">
      <c r="A30" s="42" t="s">
        <v>3</v>
      </c>
      <c r="B30" s="18"/>
      <c r="C30" s="18"/>
      <c r="D30" s="18"/>
      <c r="E30" s="25"/>
      <c r="F30" s="25"/>
      <c r="G30" s="25"/>
      <c r="H30" s="60">
        <f>SUM(H29:H29)</f>
        <v>35000</v>
      </c>
    </row>
    <row r="31" spans="1:9" ht="29" x14ac:dyDescent="0.35">
      <c r="A31" s="38" t="s">
        <v>17</v>
      </c>
      <c r="B31" s="39"/>
      <c r="C31" s="39"/>
      <c r="D31" s="39"/>
      <c r="E31" s="40"/>
      <c r="F31" s="40"/>
      <c r="G31" s="40"/>
      <c r="H31" s="41"/>
      <c r="I31" s="78" t="s">
        <v>120</v>
      </c>
    </row>
    <row r="32" spans="1:9" x14ac:dyDescent="0.35">
      <c r="A32" s="2" t="s">
        <v>29</v>
      </c>
      <c r="B32" s="2" t="s">
        <v>58</v>
      </c>
      <c r="C32" s="20" t="s">
        <v>65</v>
      </c>
      <c r="D32" s="20" t="s">
        <v>22</v>
      </c>
      <c r="E32" s="20" t="s">
        <v>16</v>
      </c>
      <c r="F32" s="28">
        <v>1480</v>
      </c>
      <c r="G32" s="28">
        <v>85</v>
      </c>
      <c r="H32" s="28">
        <f>F32*G32</f>
        <v>125800</v>
      </c>
      <c r="I32" s="27"/>
    </row>
    <row r="33" spans="1:9" x14ac:dyDescent="0.35">
      <c r="A33" s="2" t="s">
        <v>29</v>
      </c>
      <c r="B33" s="2" t="s">
        <v>58</v>
      </c>
      <c r="C33" s="20" t="s">
        <v>65</v>
      </c>
      <c r="D33" s="20" t="s">
        <v>126</v>
      </c>
      <c r="E33" s="20" t="s">
        <v>21</v>
      </c>
      <c r="F33" s="28">
        <v>19</v>
      </c>
      <c r="G33" s="28">
        <f>'1. ÜHIKHINNAD'!B9</f>
        <v>700</v>
      </c>
      <c r="H33" s="28">
        <f t="shared" ref="H33:H41" si="2">F33*G33</f>
        <v>13300</v>
      </c>
      <c r="I33" s="27"/>
    </row>
    <row r="34" spans="1:9" x14ac:dyDescent="0.35">
      <c r="A34" s="2" t="s">
        <v>29</v>
      </c>
      <c r="B34" s="2" t="s">
        <v>58</v>
      </c>
      <c r="C34" s="20" t="s">
        <v>65</v>
      </c>
      <c r="D34" s="2" t="s">
        <v>34</v>
      </c>
      <c r="E34" s="2" t="s">
        <v>16</v>
      </c>
      <c r="F34" s="6">
        <v>280</v>
      </c>
      <c r="G34" s="6">
        <v>85</v>
      </c>
      <c r="H34" s="28">
        <f t="shared" si="2"/>
        <v>23800</v>
      </c>
    </row>
    <row r="35" spans="1:9" x14ac:dyDescent="0.35">
      <c r="A35" s="2" t="s">
        <v>29</v>
      </c>
      <c r="B35" s="2" t="s">
        <v>58</v>
      </c>
      <c r="C35" s="20" t="s">
        <v>65</v>
      </c>
      <c r="D35" s="2" t="s">
        <v>122</v>
      </c>
      <c r="E35" s="2" t="s">
        <v>21</v>
      </c>
      <c r="F35" s="6">
        <v>7</v>
      </c>
      <c r="G35" s="6">
        <f>'1. ÜHIKHINNAD'!B9</f>
        <v>700</v>
      </c>
      <c r="H35" s="28">
        <f t="shared" si="2"/>
        <v>4900</v>
      </c>
    </row>
    <row r="36" spans="1:9" x14ac:dyDescent="0.35">
      <c r="A36" s="2" t="s">
        <v>29</v>
      </c>
      <c r="B36" s="2" t="s">
        <v>58</v>
      </c>
      <c r="C36" s="2" t="s">
        <v>64</v>
      </c>
      <c r="D36" s="2" t="s">
        <v>23</v>
      </c>
      <c r="E36" s="2" t="s">
        <v>16</v>
      </c>
      <c r="F36" s="6">
        <v>1903</v>
      </c>
      <c r="G36" s="6">
        <v>100</v>
      </c>
      <c r="H36" s="28">
        <f t="shared" si="2"/>
        <v>190300</v>
      </c>
    </row>
    <row r="37" spans="1:9" ht="29" x14ac:dyDescent="0.35">
      <c r="A37" s="2" t="s">
        <v>29</v>
      </c>
      <c r="B37" s="2" t="s">
        <v>58</v>
      </c>
      <c r="C37" s="2" t="s">
        <v>64</v>
      </c>
      <c r="D37" s="1" t="s">
        <v>127</v>
      </c>
      <c r="E37" s="2" t="s">
        <v>21</v>
      </c>
      <c r="F37" s="6">
        <v>19</v>
      </c>
      <c r="G37" s="6">
        <f>'1. ÜHIKHINNAD'!B10</f>
        <v>1000</v>
      </c>
      <c r="H37" s="28">
        <f t="shared" si="2"/>
        <v>19000</v>
      </c>
    </row>
    <row r="38" spans="1:9" ht="29" x14ac:dyDescent="0.35">
      <c r="A38" s="2" t="s">
        <v>29</v>
      </c>
      <c r="B38" s="2" t="s">
        <v>58</v>
      </c>
      <c r="C38" s="2" t="s">
        <v>64</v>
      </c>
      <c r="D38" s="1" t="s">
        <v>121</v>
      </c>
      <c r="E38" s="2" t="s">
        <v>16</v>
      </c>
      <c r="F38" s="6">
        <v>116</v>
      </c>
      <c r="G38" s="6">
        <v>100</v>
      </c>
      <c r="H38" s="28">
        <f t="shared" si="2"/>
        <v>11600</v>
      </c>
    </row>
    <row r="39" spans="1:9" ht="29" x14ac:dyDescent="0.35">
      <c r="A39" s="2" t="s">
        <v>29</v>
      </c>
      <c r="B39" s="2" t="s">
        <v>58</v>
      </c>
      <c r="C39" s="2" t="s">
        <v>64</v>
      </c>
      <c r="D39" s="1" t="s">
        <v>123</v>
      </c>
      <c r="E39" s="2" t="s">
        <v>16</v>
      </c>
      <c r="F39" s="6">
        <v>147</v>
      </c>
      <c r="G39" s="6">
        <v>100</v>
      </c>
      <c r="H39" s="28">
        <f t="shared" si="2"/>
        <v>14700</v>
      </c>
    </row>
    <row r="40" spans="1:9" x14ac:dyDescent="0.35">
      <c r="A40" s="2" t="s">
        <v>29</v>
      </c>
      <c r="B40" s="2" t="s">
        <v>58</v>
      </c>
      <c r="C40" s="2" t="s">
        <v>63</v>
      </c>
      <c r="D40" s="1" t="s">
        <v>124</v>
      </c>
      <c r="E40" s="2" t="s">
        <v>21</v>
      </c>
      <c r="F40" s="6">
        <v>1</v>
      </c>
      <c r="G40" s="6">
        <f>'1. ÜHIKHINNAD'!B15</f>
        <v>33000</v>
      </c>
      <c r="H40" s="28">
        <f t="shared" si="2"/>
        <v>33000</v>
      </c>
    </row>
    <row r="41" spans="1:9" x14ac:dyDescent="0.35">
      <c r="A41" s="2" t="s">
        <v>29</v>
      </c>
      <c r="B41" s="2" t="s">
        <v>58</v>
      </c>
      <c r="C41" s="2" t="s">
        <v>64</v>
      </c>
      <c r="D41" s="1" t="s">
        <v>125</v>
      </c>
      <c r="E41" s="2" t="s">
        <v>21</v>
      </c>
      <c r="F41" s="6">
        <v>8</v>
      </c>
      <c r="G41" s="6">
        <f>'1. ÜHIKHINNAD'!B10</f>
        <v>1000</v>
      </c>
      <c r="H41" s="28">
        <f t="shared" si="2"/>
        <v>8000</v>
      </c>
    </row>
    <row r="42" spans="1:9" x14ac:dyDescent="0.35">
      <c r="A42" s="2" t="s">
        <v>29</v>
      </c>
      <c r="B42" s="2" t="s">
        <v>58</v>
      </c>
      <c r="C42" s="2"/>
      <c r="D42" s="152" t="s">
        <v>40</v>
      </c>
      <c r="E42" s="5"/>
      <c r="F42" s="5"/>
      <c r="G42" s="5"/>
      <c r="H42" s="60">
        <f>SUM(H43:H56)</f>
        <v>412632</v>
      </c>
    </row>
    <row r="43" spans="1:9" ht="29" x14ac:dyDescent="0.35">
      <c r="A43" s="2" t="s">
        <v>29</v>
      </c>
      <c r="B43" s="2" t="s">
        <v>58</v>
      </c>
      <c r="C43" s="2" t="s">
        <v>85</v>
      </c>
      <c r="D43" s="75" t="s">
        <v>140</v>
      </c>
      <c r="E43" s="2" t="s">
        <v>21</v>
      </c>
      <c r="F43" s="2">
        <v>1</v>
      </c>
      <c r="G43" s="6">
        <v>25000</v>
      </c>
      <c r="H43" s="6">
        <f>F43*G43</f>
        <v>25000</v>
      </c>
    </row>
    <row r="44" spans="1:9" x14ac:dyDescent="0.35">
      <c r="A44" s="2" t="s">
        <v>29</v>
      </c>
      <c r="B44" s="2" t="s">
        <v>58</v>
      </c>
      <c r="C44" s="2" t="s">
        <v>85</v>
      </c>
      <c r="D44" s="75" t="s">
        <v>128</v>
      </c>
      <c r="E44" s="2" t="s">
        <v>21</v>
      </c>
      <c r="F44" s="2">
        <v>1</v>
      </c>
      <c r="G44" s="6">
        <v>25000</v>
      </c>
      <c r="H44" s="6">
        <f t="shared" ref="H44:H56" si="3">F44*G44</f>
        <v>25000</v>
      </c>
    </row>
    <row r="45" spans="1:9" x14ac:dyDescent="0.35">
      <c r="A45" s="2" t="s">
        <v>29</v>
      </c>
      <c r="B45" s="2" t="s">
        <v>58</v>
      </c>
      <c r="C45" s="2" t="s">
        <v>85</v>
      </c>
      <c r="D45" s="75" t="s">
        <v>129</v>
      </c>
      <c r="E45" s="2" t="s">
        <v>21</v>
      </c>
      <c r="F45" s="2">
        <v>1</v>
      </c>
      <c r="G45" s="6">
        <v>33500</v>
      </c>
      <c r="H45" s="6">
        <f t="shared" si="3"/>
        <v>33500</v>
      </c>
    </row>
    <row r="46" spans="1:9" x14ac:dyDescent="0.35">
      <c r="A46" s="2" t="s">
        <v>29</v>
      </c>
      <c r="B46" s="2" t="s">
        <v>58</v>
      </c>
      <c r="C46" s="2" t="s">
        <v>63</v>
      </c>
      <c r="D46" s="75" t="s">
        <v>106</v>
      </c>
      <c r="E46" s="2" t="s">
        <v>21</v>
      </c>
      <c r="F46" s="2">
        <v>1</v>
      </c>
      <c r="G46" s="6">
        <v>30000</v>
      </c>
      <c r="H46" s="6">
        <f t="shared" si="3"/>
        <v>30000</v>
      </c>
    </row>
    <row r="47" spans="1:9" ht="29" x14ac:dyDescent="0.35">
      <c r="A47" s="2" t="s">
        <v>29</v>
      </c>
      <c r="B47" s="2" t="s">
        <v>58</v>
      </c>
      <c r="C47" s="2" t="s">
        <v>64</v>
      </c>
      <c r="D47" s="75" t="s">
        <v>130</v>
      </c>
      <c r="E47" s="2" t="s">
        <v>21</v>
      </c>
      <c r="F47" s="2">
        <v>1</v>
      </c>
      <c r="G47" s="6">
        <v>5000</v>
      </c>
      <c r="H47" s="6">
        <f t="shared" si="3"/>
        <v>5000</v>
      </c>
    </row>
    <row r="48" spans="1:9" ht="29" x14ac:dyDescent="0.35">
      <c r="A48" s="2" t="s">
        <v>29</v>
      </c>
      <c r="B48" s="2" t="s">
        <v>58</v>
      </c>
      <c r="C48" s="2" t="s">
        <v>63</v>
      </c>
      <c r="D48" s="65" t="s">
        <v>131</v>
      </c>
      <c r="E48" s="2" t="s">
        <v>21</v>
      </c>
      <c r="F48" s="2">
        <v>1</v>
      </c>
      <c r="G48" s="6">
        <v>15000</v>
      </c>
      <c r="H48" s="6">
        <f t="shared" si="3"/>
        <v>15000</v>
      </c>
    </row>
    <row r="49" spans="1:9" ht="29" x14ac:dyDescent="0.35">
      <c r="A49" s="2" t="s">
        <v>29</v>
      </c>
      <c r="B49" s="2" t="s">
        <v>58</v>
      </c>
      <c r="C49" s="2" t="s">
        <v>63</v>
      </c>
      <c r="D49" s="65" t="s">
        <v>132</v>
      </c>
      <c r="E49" s="2" t="s">
        <v>21</v>
      </c>
      <c r="F49" s="2">
        <v>1</v>
      </c>
      <c r="G49" s="6">
        <v>10000</v>
      </c>
      <c r="H49" s="6">
        <f t="shared" si="3"/>
        <v>10000</v>
      </c>
    </row>
    <row r="50" spans="1:9" x14ac:dyDescent="0.35">
      <c r="A50" s="2" t="s">
        <v>29</v>
      </c>
      <c r="B50" s="2" t="s">
        <v>58</v>
      </c>
      <c r="C50" s="2" t="s">
        <v>85</v>
      </c>
      <c r="D50" s="65" t="s">
        <v>133</v>
      </c>
      <c r="E50" s="2" t="s">
        <v>16</v>
      </c>
      <c r="F50" s="2">
        <v>150</v>
      </c>
      <c r="G50" s="6">
        <f>'1. ÜHIKHINNAD'!B23</f>
        <v>120</v>
      </c>
      <c r="H50" s="6">
        <f t="shared" si="3"/>
        <v>18000</v>
      </c>
    </row>
    <row r="51" spans="1:9" x14ac:dyDescent="0.35">
      <c r="A51" s="2" t="s">
        <v>29</v>
      </c>
      <c r="B51" s="2" t="s">
        <v>58</v>
      </c>
      <c r="C51" s="2" t="s">
        <v>85</v>
      </c>
      <c r="D51" s="65" t="s">
        <v>134</v>
      </c>
      <c r="E51" s="2" t="s">
        <v>16</v>
      </c>
      <c r="F51" s="2">
        <v>250</v>
      </c>
      <c r="G51" s="6">
        <f>'1. ÜHIKHINNAD'!B23</f>
        <v>120</v>
      </c>
      <c r="H51" s="6">
        <f t="shared" si="3"/>
        <v>30000</v>
      </c>
    </row>
    <row r="52" spans="1:9" x14ac:dyDescent="0.35">
      <c r="A52" s="2" t="s">
        <v>29</v>
      </c>
      <c r="B52" s="2" t="s">
        <v>58</v>
      </c>
      <c r="C52" s="2" t="s">
        <v>85</v>
      </c>
      <c r="D52" s="65" t="s">
        <v>135</v>
      </c>
      <c r="E52" s="2"/>
      <c r="F52" s="2">
        <v>120</v>
      </c>
      <c r="G52" s="6">
        <f>'1. ÜHIKHINNAD'!B22</f>
        <v>120</v>
      </c>
      <c r="H52" s="6">
        <f t="shared" si="3"/>
        <v>14400</v>
      </c>
    </row>
    <row r="53" spans="1:9" x14ac:dyDescent="0.35">
      <c r="A53" s="2" t="s">
        <v>29</v>
      </c>
      <c r="B53" s="2" t="s">
        <v>58</v>
      </c>
      <c r="C53" s="2" t="s">
        <v>85</v>
      </c>
      <c r="D53" s="65" t="s">
        <v>136</v>
      </c>
      <c r="E53" s="2" t="s">
        <v>39</v>
      </c>
      <c r="F53" s="2">
        <v>850</v>
      </c>
      <c r="G53" s="6">
        <f>'1. ÜHIKHINNAD'!B21</f>
        <v>50</v>
      </c>
      <c r="H53" s="6">
        <f t="shared" si="3"/>
        <v>42500</v>
      </c>
    </row>
    <row r="54" spans="1:9" x14ac:dyDescent="0.35">
      <c r="A54" s="2" t="s">
        <v>29</v>
      </c>
      <c r="B54" s="2" t="s">
        <v>58</v>
      </c>
      <c r="C54" s="2" t="s">
        <v>85</v>
      </c>
      <c r="D54" s="65" t="s">
        <v>137</v>
      </c>
      <c r="E54" s="2" t="s">
        <v>39</v>
      </c>
      <c r="F54" s="2">
        <v>550</v>
      </c>
      <c r="G54" s="6">
        <f>'1. ÜHIKHINNAD'!B22</f>
        <v>120</v>
      </c>
      <c r="H54" s="6">
        <f t="shared" si="3"/>
        <v>66000</v>
      </c>
    </row>
    <row r="55" spans="1:9" x14ac:dyDescent="0.35">
      <c r="A55" s="2" t="s">
        <v>29</v>
      </c>
      <c r="B55" s="2" t="s">
        <v>58</v>
      </c>
      <c r="C55" s="2" t="s">
        <v>85</v>
      </c>
      <c r="D55" s="65" t="s">
        <v>138</v>
      </c>
      <c r="E55" s="2" t="s">
        <v>39</v>
      </c>
      <c r="F55" s="2">
        <v>1790</v>
      </c>
      <c r="G55" s="6">
        <v>50</v>
      </c>
      <c r="H55" s="6">
        <f t="shared" si="3"/>
        <v>89500</v>
      </c>
      <c r="I55" s="79"/>
    </row>
    <row r="56" spans="1:9" ht="43.5" x14ac:dyDescent="0.35">
      <c r="A56" s="2" t="s">
        <v>29</v>
      </c>
      <c r="B56" s="2" t="s">
        <v>58</v>
      </c>
      <c r="C56" s="2" t="s">
        <v>85</v>
      </c>
      <c r="D56" s="65" t="s">
        <v>139</v>
      </c>
      <c r="E56" s="2" t="s">
        <v>21</v>
      </c>
      <c r="F56" s="2">
        <v>1</v>
      </c>
      <c r="G56" s="6">
        <v>8732</v>
      </c>
      <c r="H56" s="6">
        <f t="shared" si="3"/>
        <v>8732</v>
      </c>
    </row>
    <row r="57" spans="1:9" x14ac:dyDescent="0.35">
      <c r="A57" s="42" t="s">
        <v>3</v>
      </c>
      <c r="B57" s="18"/>
      <c r="C57" s="18"/>
      <c r="D57" s="18"/>
      <c r="E57" s="25"/>
      <c r="F57" s="25"/>
      <c r="G57" s="25"/>
      <c r="H57" s="60">
        <f>SUM(H32:H42)</f>
        <v>857032</v>
      </c>
    </row>
    <row r="58" spans="1:9" x14ac:dyDescent="0.35">
      <c r="A58" s="29" t="s">
        <v>93</v>
      </c>
      <c r="B58" s="36"/>
      <c r="C58" s="36"/>
      <c r="D58" s="36"/>
      <c r="E58" s="30"/>
      <c r="F58" s="30"/>
      <c r="G58" s="30"/>
      <c r="H58" s="31"/>
    </row>
    <row r="59" spans="1:9" x14ac:dyDescent="0.35">
      <c r="A59" s="2" t="s">
        <v>29</v>
      </c>
      <c r="B59" s="2" t="s">
        <v>58</v>
      </c>
      <c r="C59" s="2" t="s">
        <v>66</v>
      </c>
      <c r="D59" s="69" t="s">
        <v>157</v>
      </c>
      <c r="E59" s="2" t="s">
        <v>21</v>
      </c>
      <c r="F59" s="2">
        <v>1</v>
      </c>
      <c r="G59" s="6">
        <v>30000</v>
      </c>
      <c r="H59" s="6">
        <f>F59*G59</f>
        <v>30000</v>
      </c>
    </row>
    <row r="60" spans="1:9" x14ac:dyDescent="0.35">
      <c r="A60" s="2" t="s">
        <v>29</v>
      </c>
      <c r="B60" s="2" t="s">
        <v>58</v>
      </c>
      <c r="C60" s="2" t="s">
        <v>62</v>
      </c>
      <c r="D60" s="69" t="s">
        <v>88</v>
      </c>
      <c r="E60" s="2" t="s">
        <v>21</v>
      </c>
      <c r="F60" s="2">
        <v>1</v>
      </c>
      <c r="G60" s="6">
        <f>'1. ÜHIKHINNAD'!B26</f>
        <v>68000</v>
      </c>
      <c r="H60" s="6">
        <f>F60*G60</f>
        <v>68000</v>
      </c>
    </row>
    <row r="61" spans="1:9" x14ac:dyDescent="0.35">
      <c r="A61" s="2" t="s">
        <v>29</v>
      </c>
      <c r="B61" s="2" t="s">
        <v>58</v>
      </c>
      <c r="C61" s="2" t="s">
        <v>66</v>
      </c>
      <c r="D61" s="72" t="s">
        <v>161</v>
      </c>
      <c r="E61" s="2" t="s">
        <v>21</v>
      </c>
      <c r="F61" s="2">
        <v>1</v>
      </c>
      <c r="G61" s="6">
        <v>15000</v>
      </c>
      <c r="H61" s="6">
        <f>F61*G61</f>
        <v>15000</v>
      </c>
      <c r="I61" s="27"/>
    </row>
    <row r="62" spans="1:9" x14ac:dyDescent="0.35">
      <c r="A62" s="2" t="s">
        <v>29</v>
      </c>
      <c r="B62" s="2" t="s">
        <v>58</v>
      </c>
      <c r="C62" s="2" t="s">
        <v>66</v>
      </c>
      <c r="D62" s="69" t="s">
        <v>156</v>
      </c>
      <c r="E62" s="2" t="s">
        <v>16</v>
      </c>
      <c r="F62" s="2">
        <v>1</v>
      </c>
      <c r="G62" s="6">
        <v>30000</v>
      </c>
      <c r="H62" s="6">
        <f>F62*G62</f>
        <v>30000</v>
      </c>
    </row>
    <row r="63" spans="1:9" ht="29" x14ac:dyDescent="0.35">
      <c r="A63" s="2" t="s">
        <v>29</v>
      </c>
      <c r="B63" s="2" t="s">
        <v>58</v>
      </c>
      <c r="C63" s="2" t="s">
        <v>65</v>
      </c>
      <c r="D63" s="98" t="s">
        <v>160</v>
      </c>
      <c r="E63" s="2" t="s">
        <v>16</v>
      </c>
      <c r="F63" s="2">
        <v>50</v>
      </c>
      <c r="G63" s="6">
        <f>'1. ÜHIKHINNAD'!B5</f>
        <v>100</v>
      </c>
      <c r="H63" s="6">
        <f>F63*G63</f>
        <v>5000</v>
      </c>
    </row>
    <row r="64" spans="1:9" x14ac:dyDescent="0.35">
      <c r="A64" s="42" t="s">
        <v>3</v>
      </c>
      <c r="B64" s="18"/>
      <c r="C64" s="18"/>
      <c r="D64" s="18"/>
      <c r="E64" s="25"/>
      <c r="F64" s="25"/>
      <c r="G64" s="25"/>
      <c r="H64" s="60">
        <f>SUM(H59:H63)</f>
        <v>148000</v>
      </c>
    </row>
    <row r="65" spans="1:9" x14ac:dyDescent="0.35">
      <c r="A65" s="29" t="s">
        <v>19</v>
      </c>
      <c r="B65" s="36"/>
      <c r="C65" s="36"/>
      <c r="D65" s="36"/>
      <c r="E65" s="30"/>
      <c r="F65" s="30"/>
      <c r="G65" s="30"/>
      <c r="H65" s="31"/>
    </row>
    <row r="66" spans="1:9" x14ac:dyDescent="0.35">
      <c r="A66" s="2" t="s">
        <v>29</v>
      </c>
      <c r="B66" s="2" t="s">
        <v>59</v>
      </c>
      <c r="C66" s="20"/>
      <c r="D66" s="35" t="s">
        <v>86</v>
      </c>
      <c r="E66" s="35"/>
      <c r="F66" s="35"/>
      <c r="G66" s="35"/>
      <c r="H66" s="35"/>
    </row>
    <row r="67" spans="1:9" x14ac:dyDescent="0.35">
      <c r="A67" s="2" t="s">
        <v>29</v>
      </c>
      <c r="B67" s="2" t="s">
        <v>59</v>
      </c>
      <c r="C67" s="20" t="s">
        <v>66</v>
      </c>
      <c r="D67" s="72" t="s">
        <v>87</v>
      </c>
      <c r="E67" s="2" t="s">
        <v>21</v>
      </c>
      <c r="F67" s="6">
        <v>1</v>
      </c>
      <c r="G67" s="73">
        <v>30000</v>
      </c>
      <c r="H67" s="6">
        <f t="shared" ref="H67:H74" si="4">F67*G67</f>
        <v>30000</v>
      </c>
    </row>
    <row r="68" spans="1:9" x14ac:dyDescent="0.35">
      <c r="A68" s="2" t="s">
        <v>29</v>
      </c>
      <c r="B68" s="2" t="s">
        <v>59</v>
      </c>
      <c r="C68" s="20" t="s">
        <v>62</v>
      </c>
      <c r="D68" s="74" t="s">
        <v>158</v>
      </c>
      <c r="E68" s="61" t="s">
        <v>21</v>
      </c>
      <c r="F68" s="73">
        <v>1</v>
      </c>
      <c r="G68" s="73">
        <v>40000</v>
      </c>
      <c r="H68" s="73">
        <f t="shared" si="4"/>
        <v>40000</v>
      </c>
    </row>
    <row r="69" spans="1:9" x14ac:dyDescent="0.35">
      <c r="A69" s="2" t="s">
        <v>29</v>
      </c>
      <c r="B69" s="2" t="s">
        <v>59</v>
      </c>
      <c r="C69" s="20" t="s">
        <v>66</v>
      </c>
      <c r="D69" s="72" t="s">
        <v>174</v>
      </c>
      <c r="E69" s="61" t="s">
        <v>21</v>
      </c>
      <c r="F69" s="73">
        <v>1</v>
      </c>
      <c r="G69" s="73">
        <v>30000</v>
      </c>
      <c r="H69" s="73">
        <f t="shared" si="4"/>
        <v>30000</v>
      </c>
    </row>
    <row r="70" spans="1:9" x14ac:dyDescent="0.35">
      <c r="A70" s="2" t="s">
        <v>29</v>
      </c>
      <c r="B70" s="2" t="s">
        <v>59</v>
      </c>
      <c r="C70" s="20" t="s">
        <v>62</v>
      </c>
      <c r="D70" s="72" t="s">
        <v>89</v>
      </c>
      <c r="E70" s="61" t="s">
        <v>21</v>
      </c>
      <c r="F70" s="73">
        <v>1</v>
      </c>
      <c r="G70" s="73">
        <f>'1. ÜHIKHINNAD'!B27</f>
        <v>15000</v>
      </c>
      <c r="H70" s="73">
        <f t="shared" si="4"/>
        <v>15000</v>
      </c>
      <c r="I70" s="27"/>
    </row>
    <row r="71" spans="1:9" x14ac:dyDescent="0.35">
      <c r="A71" s="2" t="s">
        <v>29</v>
      </c>
      <c r="B71" s="2" t="s">
        <v>59</v>
      </c>
      <c r="C71" s="20" t="s">
        <v>66</v>
      </c>
      <c r="D71" s="72" t="s">
        <v>90</v>
      </c>
      <c r="E71" s="61" t="s">
        <v>21</v>
      </c>
      <c r="F71" s="73">
        <v>1</v>
      </c>
      <c r="G71" s="73">
        <v>20000</v>
      </c>
      <c r="H71" s="73">
        <f t="shared" si="4"/>
        <v>20000</v>
      </c>
    </row>
    <row r="72" spans="1:9" x14ac:dyDescent="0.35">
      <c r="A72" s="2" t="s">
        <v>29</v>
      </c>
      <c r="B72" s="2" t="s">
        <v>59</v>
      </c>
      <c r="C72" s="20" t="s">
        <v>66</v>
      </c>
      <c r="D72" s="72" t="s">
        <v>91</v>
      </c>
      <c r="E72" s="2" t="s">
        <v>39</v>
      </c>
      <c r="F72" s="6">
        <v>160</v>
      </c>
      <c r="G72" s="73">
        <f>'1. ÜHIKHINNAD'!B21</f>
        <v>50</v>
      </c>
      <c r="H72" s="6">
        <f t="shared" si="4"/>
        <v>8000</v>
      </c>
    </row>
    <row r="73" spans="1:9" x14ac:dyDescent="0.35">
      <c r="A73" s="2" t="s">
        <v>29</v>
      </c>
      <c r="B73" s="2" t="s">
        <v>59</v>
      </c>
      <c r="C73" s="20" t="s">
        <v>66</v>
      </c>
      <c r="D73" s="69" t="s">
        <v>33</v>
      </c>
      <c r="E73" s="2" t="s">
        <v>16</v>
      </c>
      <c r="F73" s="6">
        <v>40</v>
      </c>
      <c r="G73" s="73">
        <f>'1. ÜHIKHINNAD'!B23</f>
        <v>120</v>
      </c>
      <c r="H73" s="6">
        <f t="shared" si="4"/>
        <v>4800</v>
      </c>
    </row>
    <row r="74" spans="1:9" x14ac:dyDescent="0.35">
      <c r="A74" s="2" t="s">
        <v>29</v>
      </c>
      <c r="B74" s="2" t="s">
        <v>59</v>
      </c>
      <c r="C74" s="20" t="s">
        <v>66</v>
      </c>
      <c r="D74" s="69" t="s">
        <v>119</v>
      </c>
      <c r="E74" s="2"/>
      <c r="F74" s="6">
        <v>1</v>
      </c>
      <c r="G74" s="73">
        <v>3000</v>
      </c>
      <c r="H74" s="6">
        <f t="shared" si="4"/>
        <v>3000</v>
      </c>
    </row>
    <row r="75" spans="1:9" x14ac:dyDescent="0.35">
      <c r="A75" s="2" t="s">
        <v>29</v>
      </c>
      <c r="B75" s="2" t="s">
        <v>59</v>
      </c>
      <c r="C75" s="20"/>
      <c r="D75" s="5" t="s">
        <v>92</v>
      </c>
      <c r="E75" s="5"/>
      <c r="F75" s="60"/>
      <c r="G75" s="60"/>
      <c r="H75" s="60">
        <f>SUM(H67:H74)</f>
        <v>150800</v>
      </c>
    </row>
    <row r="76" spans="1:9" x14ac:dyDescent="0.35">
      <c r="A76" s="2" t="s">
        <v>29</v>
      </c>
      <c r="B76" s="2" t="s">
        <v>59</v>
      </c>
      <c r="C76" s="20" t="s">
        <v>65</v>
      </c>
      <c r="D76" s="2" t="s">
        <v>22</v>
      </c>
      <c r="E76" s="2" t="s">
        <v>16</v>
      </c>
      <c r="F76" s="2">
        <v>470</v>
      </c>
      <c r="G76" s="6">
        <f>'1. ÜHIKHINNAD'!B5</f>
        <v>100</v>
      </c>
      <c r="H76" s="6">
        <f>F76*G76</f>
        <v>47000</v>
      </c>
    </row>
    <row r="77" spans="1:9" x14ac:dyDescent="0.35">
      <c r="A77" s="2" t="s">
        <v>29</v>
      </c>
      <c r="B77" s="2" t="s">
        <v>59</v>
      </c>
      <c r="C77" s="20" t="s">
        <v>65</v>
      </c>
      <c r="D77" s="2" t="s">
        <v>35</v>
      </c>
      <c r="E77" s="2" t="s">
        <v>21</v>
      </c>
      <c r="F77" s="2">
        <v>7</v>
      </c>
      <c r="G77" s="6">
        <f>'1. ÜHIKHINNAD'!B9</f>
        <v>700</v>
      </c>
      <c r="H77" s="6">
        <f t="shared" ref="H77:H85" si="5">F77*G77</f>
        <v>4900</v>
      </c>
    </row>
    <row r="78" spans="1:9" x14ac:dyDescent="0.35">
      <c r="A78" s="2" t="s">
        <v>29</v>
      </c>
      <c r="B78" s="2" t="s">
        <v>59</v>
      </c>
      <c r="C78" s="2" t="s">
        <v>64</v>
      </c>
      <c r="D78" s="2" t="s">
        <v>36</v>
      </c>
      <c r="E78" s="2" t="s">
        <v>16</v>
      </c>
      <c r="F78" s="2">
        <v>570</v>
      </c>
      <c r="G78" s="6">
        <f>'1. ÜHIKHINNAD'!B6</f>
        <v>150</v>
      </c>
      <c r="H78" s="6">
        <f t="shared" si="5"/>
        <v>85500</v>
      </c>
    </row>
    <row r="79" spans="1:9" x14ac:dyDescent="0.35">
      <c r="A79" s="2" t="s">
        <v>29</v>
      </c>
      <c r="B79" s="2" t="s">
        <v>59</v>
      </c>
      <c r="C79" s="2" t="s">
        <v>64</v>
      </c>
      <c r="D79" s="2" t="s">
        <v>37</v>
      </c>
      <c r="E79" s="2" t="s">
        <v>16</v>
      </c>
      <c r="F79" s="2">
        <v>35</v>
      </c>
      <c r="G79" s="6">
        <f>'1. ÜHIKHINNAD'!B6</f>
        <v>150</v>
      </c>
      <c r="H79" s="6">
        <f t="shared" si="5"/>
        <v>5250</v>
      </c>
    </row>
    <row r="80" spans="1:9" x14ac:dyDescent="0.35">
      <c r="A80" s="2" t="s">
        <v>29</v>
      </c>
      <c r="B80" s="2" t="s">
        <v>59</v>
      </c>
      <c r="C80" s="2" t="s">
        <v>64</v>
      </c>
      <c r="D80" s="2" t="s">
        <v>38</v>
      </c>
      <c r="E80" s="2" t="s">
        <v>21</v>
      </c>
      <c r="F80" s="2">
        <v>7</v>
      </c>
      <c r="G80" s="6">
        <f>'1. ÜHIKHINNAD'!B10</f>
        <v>1000</v>
      </c>
      <c r="H80" s="6">
        <f t="shared" si="5"/>
        <v>7000</v>
      </c>
    </row>
    <row r="81" spans="1:9" x14ac:dyDescent="0.35">
      <c r="A81" s="2" t="s">
        <v>29</v>
      </c>
      <c r="B81" s="2" t="s">
        <v>59</v>
      </c>
      <c r="C81" s="2" t="s">
        <v>65</v>
      </c>
      <c r="D81" s="2" t="s">
        <v>20</v>
      </c>
      <c r="E81" s="2" t="s">
        <v>16</v>
      </c>
      <c r="F81" s="2">
        <v>160</v>
      </c>
      <c r="G81" s="6">
        <f>'1. ÜHIKHINNAD'!B5</f>
        <v>100</v>
      </c>
      <c r="H81" s="6">
        <f t="shared" si="5"/>
        <v>16000</v>
      </c>
    </row>
    <row r="82" spans="1:9" x14ac:dyDescent="0.35">
      <c r="A82" s="2" t="s">
        <v>29</v>
      </c>
      <c r="B82" s="2" t="s">
        <v>59</v>
      </c>
      <c r="C82" s="2" t="s">
        <v>65</v>
      </c>
      <c r="D82" s="2" t="s">
        <v>153</v>
      </c>
      <c r="E82" s="2" t="s">
        <v>21</v>
      </c>
      <c r="F82" s="2">
        <v>6</v>
      </c>
      <c r="G82" s="6">
        <f>'1. ÜHIKHINNAD'!B9</f>
        <v>700</v>
      </c>
      <c r="H82" s="6">
        <f t="shared" si="5"/>
        <v>4200</v>
      </c>
    </row>
    <row r="83" spans="1:9" x14ac:dyDescent="0.35">
      <c r="A83" s="2" t="s">
        <v>29</v>
      </c>
      <c r="B83" s="2" t="s">
        <v>59</v>
      </c>
      <c r="C83" s="2" t="s">
        <v>64</v>
      </c>
      <c r="D83" s="2" t="s">
        <v>155</v>
      </c>
      <c r="E83" s="2" t="s">
        <v>16</v>
      </c>
      <c r="F83" s="2">
        <v>270</v>
      </c>
      <c r="G83" s="6">
        <f>'1. ÜHIKHINNAD'!B7</f>
        <v>100</v>
      </c>
      <c r="H83" s="6">
        <f t="shared" si="5"/>
        <v>27000</v>
      </c>
    </row>
    <row r="84" spans="1:9" x14ac:dyDescent="0.35">
      <c r="A84" s="2" t="s">
        <v>29</v>
      </c>
      <c r="B84" s="2" t="s">
        <v>59</v>
      </c>
      <c r="C84" s="2" t="s">
        <v>64</v>
      </c>
      <c r="D84" s="2" t="s">
        <v>154</v>
      </c>
      <c r="E84" s="2" t="s">
        <v>21</v>
      </c>
      <c r="F84" s="2">
        <v>5</v>
      </c>
      <c r="G84" s="6">
        <f>'1. ÜHIKHINNAD'!B10</f>
        <v>1000</v>
      </c>
      <c r="H84" s="6">
        <f t="shared" si="5"/>
        <v>5000</v>
      </c>
    </row>
    <row r="85" spans="1:9" x14ac:dyDescent="0.35">
      <c r="A85" s="2" t="s">
        <v>29</v>
      </c>
      <c r="B85" s="2" t="s">
        <v>59</v>
      </c>
      <c r="C85" s="2" t="s">
        <v>63</v>
      </c>
      <c r="D85" s="2" t="s">
        <v>42</v>
      </c>
      <c r="E85" s="2" t="s">
        <v>21</v>
      </c>
      <c r="F85" s="2">
        <v>1</v>
      </c>
      <c r="G85" s="6">
        <f>'1. ÜHIKHINNAD'!B15</f>
        <v>33000</v>
      </c>
      <c r="H85" s="6">
        <f t="shared" si="5"/>
        <v>33000</v>
      </c>
    </row>
    <row r="86" spans="1:9" ht="17.399999999999999" customHeight="1" x14ac:dyDescent="0.35">
      <c r="A86" s="2" t="s">
        <v>29</v>
      </c>
      <c r="B86" s="2"/>
      <c r="C86" s="2"/>
      <c r="D86" s="96" t="s">
        <v>40</v>
      </c>
      <c r="E86" s="2" t="s">
        <v>21</v>
      </c>
      <c r="F86" s="2"/>
      <c r="G86" s="6"/>
      <c r="H86" s="60">
        <f>SUM(H87:H95)</f>
        <v>208600</v>
      </c>
    </row>
    <row r="87" spans="1:9" ht="29" x14ac:dyDescent="0.35">
      <c r="A87" s="2" t="s">
        <v>29</v>
      </c>
      <c r="B87" s="2" t="s">
        <v>59</v>
      </c>
      <c r="C87" s="2" t="s">
        <v>63</v>
      </c>
      <c r="D87" s="64" t="s">
        <v>117</v>
      </c>
      <c r="E87" s="2" t="s">
        <v>21</v>
      </c>
      <c r="F87" s="2">
        <v>1</v>
      </c>
      <c r="G87" s="6">
        <v>20000</v>
      </c>
      <c r="H87" s="6">
        <f>F87*G87</f>
        <v>20000</v>
      </c>
      <c r="I87" s="66" t="s">
        <v>101</v>
      </c>
    </row>
    <row r="88" spans="1:9" x14ac:dyDescent="0.35">
      <c r="A88" s="2" t="s">
        <v>29</v>
      </c>
      <c r="B88" s="2" t="s">
        <v>59</v>
      </c>
      <c r="C88" s="2" t="s">
        <v>63</v>
      </c>
      <c r="D88" s="64" t="s">
        <v>89</v>
      </c>
      <c r="E88" s="2" t="s">
        <v>21</v>
      </c>
      <c r="F88" s="2">
        <v>1</v>
      </c>
      <c r="G88" s="6">
        <v>15000</v>
      </c>
      <c r="H88" s="6">
        <f>F88*G88</f>
        <v>15000</v>
      </c>
      <c r="I88" s="66" t="s">
        <v>118</v>
      </c>
    </row>
    <row r="89" spans="1:9" x14ac:dyDescent="0.35">
      <c r="A89" s="2" t="s">
        <v>29</v>
      </c>
      <c r="B89" s="2" t="s">
        <v>59</v>
      </c>
      <c r="C89" s="2" t="s">
        <v>85</v>
      </c>
      <c r="D89" s="64" t="s">
        <v>90</v>
      </c>
      <c r="E89" s="2" t="s">
        <v>21</v>
      </c>
      <c r="F89" s="2">
        <v>1</v>
      </c>
      <c r="G89" s="6">
        <v>20000</v>
      </c>
      <c r="H89" s="6">
        <f>F89*G89</f>
        <v>20000</v>
      </c>
      <c r="I89" s="63"/>
    </row>
    <row r="90" spans="1:9" x14ac:dyDescent="0.35">
      <c r="A90" s="2" t="s">
        <v>29</v>
      </c>
      <c r="B90" s="2" t="s">
        <v>59</v>
      </c>
      <c r="C90" s="2" t="s">
        <v>63</v>
      </c>
      <c r="D90" s="64" t="s">
        <v>105</v>
      </c>
      <c r="E90" s="2" t="s">
        <v>21</v>
      </c>
      <c r="F90" s="2">
        <v>1</v>
      </c>
      <c r="G90" s="6">
        <v>4000</v>
      </c>
      <c r="H90" s="6">
        <f>F90*G90</f>
        <v>4000</v>
      </c>
      <c r="I90" s="63"/>
    </row>
    <row r="91" spans="1:9" ht="29" x14ac:dyDescent="0.35">
      <c r="A91" s="2" t="s">
        <v>29</v>
      </c>
      <c r="B91" s="2" t="s">
        <v>59</v>
      </c>
      <c r="C91" s="2" t="s">
        <v>65</v>
      </c>
      <c r="D91" s="65" t="s">
        <v>34</v>
      </c>
      <c r="E91" s="2" t="s">
        <v>16</v>
      </c>
      <c r="F91" s="2">
        <v>160</v>
      </c>
      <c r="G91" s="6">
        <f>'1. ÜHIKHINNAD'!B5</f>
        <v>100</v>
      </c>
      <c r="H91" s="6">
        <f t="shared" ref="H91:H95" si="6">F91*G91</f>
        <v>16000</v>
      </c>
      <c r="I91" s="63"/>
    </row>
    <row r="92" spans="1:9" x14ac:dyDescent="0.35">
      <c r="A92" s="2" t="s">
        <v>29</v>
      </c>
      <c r="B92" s="2" t="s">
        <v>59</v>
      </c>
      <c r="C92" s="2" t="s">
        <v>85</v>
      </c>
      <c r="D92" s="64" t="s">
        <v>102</v>
      </c>
      <c r="E92" s="2" t="s">
        <v>39</v>
      </c>
      <c r="F92" s="2">
        <v>2126</v>
      </c>
      <c r="G92" s="6">
        <v>50</v>
      </c>
      <c r="H92" s="6">
        <f t="shared" si="6"/>
        <v>106300</v>
      </c>
      <c r="I92" s="63"/>
    </row>
    <row r="93" spans="1:9" x14ac:dyDescent="0.35">
      <c r="A93" s="2" t="s">
        <v>29</v>
      </c>
      <c r="B93" s="2" t="s">
        <v>59</v>
      </c>
      <c r="C93" s="2" t="s">
        <v>85</v>
      </c>
      <c r="D93" s="64" t="s">
        <v>91</v>
      </c>
      <c r="E93" s="2" t="s">
        <v>39</v>
      </c>
      <c r="F93" s="2">
        <v>150</v>
      </c>
      <c r="G93" s="6">
        <f>'1. ÜHIKHINNAD'!B21</f>
        <v>50</v>
      </c>
      <c r="H93" s="6">
        <f t="shared" si="6"/>
        <v>7500</v>
      </c>
      <c r="I93" s="63"/>
    </row>
    <row r="94" spans="1:9" ht="29" x14ac:dyDescent="0.35">
      <c r="A94" s="2" t="s">
        <v>29</v>
      </c>
      <c r="B94" s="2" t="s">
        <v>59</v>
      </c>
      <c r="C94" s="2" t="s">
        <v>85</v>
      </c>
      <c r="D94" s="75" t="s">
        <v>104</v>
      </c>
      <c r="E94" s="2" t="s">
        <v>16</v>
      </c>
      <c r="F94" s="2">
        <v>40</v>
      </c>
      <c r="G94" s="6">
        <f>'1. ÜHIKHINNAD'!B23</f>
        <v>120</v>
      </c>
      <c r="H94" s="6">
        <f t="shared" si="6"/>
        <v>4800</v>
      </c>
      <c r="I94" s="63"/>
    </row>
    <row r="95" spans="1:9" x14ac:dyDescent="0.35">
      <c r="A95" s="2" t="s">
        <v>29</v>
      </c>
      <c r="B95" s="2" t="s">
        <v>59</v>
      </c>
      <c r="C95" s="2" t="s">
        <v>85</v>
      </c>
      <c r="D95" s="62" t="s">
        <v>103</v>
      </c>
      <c r="E95" s="2" t="s">
        <v>16</v>
      </c>
      <c r="F95" s="2">
        <v>300</v>
      </c>
      <c r="G95" s="6">
        <v>50</v>
      </c>
      <c r="H95" s="6">
        <f t="shared" si="6"/>
        <v>15000</v>
      </c>
    </row>
    <row r="96" spans="1:9" x14ac:dyDescent="0.35">
      <c r="A96" s="42" t="s">
        <v>3</v>
      </c>
      <c r="B96" s="18"/>
      <c r="C96" s="18"/>
      <c r="D96" s="18"/>
      <c r="E96" s="25"/>
      <c r="F96" s="25"/>
      <c r="G96" s="25"/>
      <c r="H96" s="60">
        <f>SUM(H75:H86)</f>
        <v>594250</v>
      </c>
    </row>
    <row r="97" spans="1:8" x14ac:dyDescent="0.35">
      <c r="A97" s="42" t="s">
        <v>206</v>
      </c>
      <c r="B97" s="18"/>
      <c r="C97" s="18"/>
      <c r="D97" s="18"/>
      <c r="E97" s="25"/>
      <c r="F97" s="25"/>
      <c r="G97" s="26"/>
      <c r="H97" s="60">
        <f>H96+H57+H27+H11+H30+H64</f>
        <v>2194632</v>
      </c>
    </row>
    <row r="98" spans="1:8" x14ac:dyDescent="0.35">
      <c r="A98" s="190" t="s">
        <v>178</v>
      </c>
      <c r="B98" s="191"/>
      <c r="C98" s="191"/>
      <c r="D98" s="191"/>
      <c r="E98" s="191"/>
      <c r="F98" s="191"/>
      <c r="G98" s="191"/>
      <c r="H98" s="192"/>
    </row>
    <row r="99" spans="1:8" x14ac:dyDescent="0.35">
      <c r="A99" s="179" t="s">
        <v>216</v>
      </c>
      <c r="B99" s="18"/>
      <c r="C99" s="18"/>
      <c r="D99" s="18"/>
      <c r="E99" s="154"/>
      <c r="F99" s="155"/>
      <c r="G99" s="155"/>
      <c r="H99" s="156"/>
    </row>
    <row r="100" spans="1:8" x14ac:dyDescent="0.35">
      <c r="A100" s="187" t="s">
        <v>205</v>
      </c>
      <c r="B100" s="188"/>
      <c r="C100" s="188"/>
      <c r="D100" s="188"/>
      <c r="E100" s="188"/>
      <c r="F100" s="188"/>
      <c r="G100" s="188"/>
      <c r="H100" s="189"/>
    </row>
    <row r="101" spans="1:8" x14ac:dyDescent="0.35">
      <c r="A101" s="52" t="s">
        <v>183</v>
      </c>
      <c r="B101" s="148"/>
      <c r="C101" s="148"/>
      <c r="D101" s="148"/>
      <c r="E101" s="148"/>
      <c r="F101" s="148"/>
      <c r="G101" s="148"/>
      <c r="H101" s="149"/>
    </row>
    <row r="102" spans="1:8" x14ac:dyDescent="0.35">
      <c r="A102" s="2" t="s">
        <v>29</v>
      </c>
      <c r="B102" s="2" t="s">
        <v>179</v>
      </c>
      <c r="C102" s="2" t="s">
        <v>65</v>
      </c>
      <c r="D102" s="2" t="s">
        <v>22</v>
      </c>
      <c r="E102" s="2" t="s">
        <v>16</v>
      </c>
      <c r="F102" s="6">
        <v>1055</v>
      </c>
      <c r="G102" s="6">
        <f>'1. ÜHIKHINNAD'!B5</f>
        <v>100</v>
      </c>
      <c r="H102" s="6">
        <f>F102*G102</f>
        <v>105500</v>
      </c>
    </row>
    <row r="103" spans="1:8" x14ac:dyDescent="0.35">
      <c r="A103" s="2" t="s">
        <v>29</v>
      </c>
      <c r="B103" s="2" t="s">
        <v>179</v>
      </c>
      <c r="C103" s="2" t="s">
        <v>65</v>
      </c>
      <c r="D103" s="2" t="s">
        <v>180</v>
      </c>
      <c r="E103" s="2" t="s">
        <v>21</v>
      </c>
      <c r="F103" s="6">
        <v>345</v>
      </c>
      <c r="G103" s="6">
        <f>'1. ÜHIKHINNAD'!B5</f>
        <v>100</v>
      </c>
      <c r="H103" s="6">
        <f>F103*G103</f>
        <v>34500</v>
      </c>
    </row>
    <row r="104" spans="1:8" ht="29" x14ac:dyDescent="0.35">
      <c r="A104" s="2" t="s">
        <v>29</v>
      </c>
      <c r="B104" s="2" t="s">
        <v>179</v>
      </c>
      <c r="C104" s="2" t="s">
        <v>64</v>
      </c>
      <c r="D104" s="1" t="s">
        <v>150</v>
      </c>
      <c r="E104" s="2" t="s">
        <v>16</v>
      </c>
      <c r="F104" s="6">
        <v>1060</v>
      </c>
      <c r="G104" s="6">
        <f>'1. ÜHIKHINNAD'!B6</f>
        <v>150</v>
      </c>
      <c r="H104" s="6">
        <f>F104*G104</f>
        <v>159000</v>
      </c>
    </row>
    <row r="105" spans="1:8" x14ac:dyDescent="0.35">
      <c r="A105" s="2" t="s">
        <v>29</v>
      </c>
      <c r="B105" s="2" t="s">
        <v>179</v>
      </c>
      <c r="C105" s="2" t="s">
        <v>64</v>
      </c>
      <c r="D105" s="2" t="s">
        <v>181</v>
      </c>
      <c r="E105" s="2" t="s">
        <v>21</v>
      </c>
      <c r="F105" s="6">
        <v>120</v>
      </c>
      <c r="G105" s="6">
        <f>'1. ÜHIKHINNAD'!B7</f>
        <v>100</v>
      </c>
      <c r="H105" s="6">
        <f>F105*G105</f>
        <v>12000</v>
      </c>
    </row>
    <row r="106" spans="1:8" x14ac:dyDescent="0.35">
      <c r="A106" s="2" t="s">
        <v>29</v>
      </c>
      <c r="B106" s="2" t="s">
        <v>179</v>
      </c>
      <c r="C106" s="2" t="s">
        <v>64</v>
      </c>
      <c r="D106" s="2" t="s">
        <v>182</v>
      </c>
      <c r="E106" s="2" t="s">
        <v>21</v>
      </c>
      <c r="F106" s="6">
        <v>345</v>
      </c>
      <c r="G106" s="6">
        <f>'1. ÜHIKHINNAD'!B6</f>
        <v>150</v>
      </c>
      <c r="H106" s="6">
        <f>F106*G106</f>
        <v>51750</v>
      </c>
    </row>
    <row r="107" spans="1:8" x14ac:dyDescent="0.35">
      <c r="A107" s="42" t="s">
        <v>3</v>
      </c>
      <c r="B107" s="25"/>
      <c r="C107" s="25"/>
      <c r="D107" s="25"/>
      <c r="E107" s="25"/>
      <c r="F107" s="25"/>
      <c r="G107" s="26"/>
      <c r="H107" s="60">
        <f>SUM(H102:H106)</f>
        <v>362750</v>
      </c>
    </row>
  </sheetData>
  <autoFilter ref="A3:I97" xr:uid="{5EA4C1FF-3E4F-4384-9468-0C28F8E20653}"/>
  <mergeCells count="3">
    <mergeCell ref="A4:H4"/>
    <mergeCell ref="A98:H98"/>
    <mergeCell ref="A100:H10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E588-D9B5-4048-BB34-0C237A671756}">
  <dimension ref="A1:H69"/>
  <sheetViews>
    <sheetView topLeftCell="A41" workbookViewId="0">
      <selection activeCell="A24" sqref="A24:H24"/>
    </sheetView>
  </sheetViews>
  <sheetFormatPr defaultRowHeight="14.5" x14ac:dyDescent="0.35"/>
  <cols>
    <col min="1" max="1" width="14.81640625" bestFit="1" customWidth="1"/>
    <col min="2" max="2" width="15.1796875" customWidth="1"/>
    <col min="3" max="3" width="20.81640625" customWidth="1"/>
    <col min="4" max="4" width="49.36328125" customWidth="1"/>
    <col min="7" max="7" width="10.453125" customWidth="1"/>
    <col min="8" max="8" width="18.54296875" bestFit="1" customWidth="1"/>
    <col min="9" max="9" width="17.1796875" customWidth="1"/>
  </cols>
  <sheetData>
    <row r="1" spans="1:8" ht="21" x14ac:dyDescent="0.5">
      <c r="A1" s="23" t="s">
        <v>54</v>
      </c>
    </row>
    <row r="3" spans="1:8" x14ac:dyDescent="0.35">
      <c r="A3" s="19" t="s">
        <v>56</v>
      </c>
      <c r="B3" s="19" t="s">
        <v>1</v>
      </c>
      <c r="C3" s="19" t="s">
        <v>61</v>
      </c>
      <c r="D3" s="19" t="s">
        <v>11</v>
      </c>
      <c r="E3" s="19" t="s">
        <v>12</v>
      </c>
      <c r="F3" s="19" t="s">
        <v>13</v>
      </c>
      <c r="G3" s="19" t="s">
        <v>14</v>
      </c>
      <c r="H3" s="19" t="s">
        <v>15</v>
      </c>
    </row>
    <row r="4" spans="1:8" x14ac:dyDescent="0.35">
      <c r="A4" s="144"/>
      <c r="B4" s="145"/>
      <c r="C4" s="145"/>
      <c r="D4" s="146" t="s">
        <v>55</v>
      </c>
      <c r="E4" s="146"/>
      <c r="F4" s="146"/>
      <c r="G4" s="146"/>
      <c r="H4" s="147"/>
    </row>
    <row r="5" spans="1:8" x14ac:dyDescent="0.35">
      <c r="A5" s="52" t="s">
        <v>112</v>
      </c>
      <c r="B5" s="36"/>
      <c r="C5" s="36"/>
      <c r="D5" s="36"/>
      <c r="E5" s="30"/>
      <c r="F5" s="30"/>
      <c r="G5" s="30"/>
      <c r="H5" s="31"/>
    </row>
    <row r="6" spans="1:8" ht="43.5" x14ac:dyDescent="0.35">
      <c r="A6" s="2" t="s">
        <v>29</v>
      </c>
      <c r="B6" s="2" t="s">
        <v>57</v>
      </c>
      <c r="C6" s="20" t="s">
        <v>63</v>
      </c>
      <c r="D6" s="71" t="s">
        <v>111</v>
      </c>
      <c r="E6" s="20" t="s">
        <v>21</v>
      </c>
      <c r="F6" s="20">
        <v>4</v>
      </c>
      <c r="G6" s="28">
        <f>'1. ÜHIKHINNAD'!B19</f>
        <v>14000</v>
      </c>
      <c r="H6" s="28">
        <f>F6*G6</f>
        <v>56000</v>
      </c>
    </row>
    <row r="7" spans="1:8" x14ac:dyDescent="0.35">
      <c r="A7" s="2" t="s">
        <v>29</v>
      </c>
      <c r="B7" s="2" t="s">
        <v>57</v>
      </c>
      <c r="C7" s="2" t="s">
        <v>64</v>
      </c>
      <c r="D7" s="53" t="s">
        <v>150</v>
      </c>
      <c r="E7" s="2" t="s">
        <v>16</v>
      </c>
      <c r="F7" s="2">
        <v>530</v>
      </c>
      <c r="G7" s="6">
        <f>'1. ÜHIKHINNAD'!B6</f>
        <v>150</v>
      </c>
      <c r="H7" s="28">
        <f>F7*G7</f>
        <v>79500</v>
      </c>
    </row>
    <row r="8" spans="1:8" x14ac:dyDescent="0.35">
      <c r="A8" s="42" t="s">
        <v>3</v>
      </c>
      <c r="B8" s="18"/>
      <c r="C8" s="18"/>
      <c r="D8" s="18"/>
      <c r="E8" s="25"/>
      <c r="F8" s="25"/>
      <c r="G8" s="25"/>
      <c r="H8" s="60">
        <f>SUM(H6:H7)</f>
        <v>135500</v>
      </c>
    </row>
    <row r="9" spans="1:8" x14ac:dyDescent="0.35">
      <c r="A9" s="38" t="s">
        <v>163</v>
      </c>
      <c r="B9" s="39"/>
      <c r="C9" s="39"/>
      <c r="D9" s="39"/>
      <c r="E9" s="40"/>
      <c r="F9" s="40"/>
      <c r="G9" s="40"/>
      <c r="H9" s="41"/>
    </row>
    <row r="10" spans="1:8" ht="43.5" x14ac:dyDescent="0.35">
      <c r="A10" s="2" t="s">
        <v>29</v>
      </c>
      <c r="B10" s="2" t="s">
        <v>82</v>
      </c>
      <c r="C10" s="49" t="s">
        <v>62</v>
      </c>
      <c r="D10" s="98" t="s">
        <v>164</v>
      </c>
      <c r="E10" s="2" t="s">
        <v>21</v>
      </c>
      <c r="F10" s="2">
        <v>1</v>
      </c>
      <c r="G10" s="6">
        <v>55000</v>
      </c>
      <c r="H10" s="28">
        <f>F10*G10</f>
        <v>55000</v>
      </c>
    </row>
    <row r="11" spans="1:8" x14ac:dyDescent="0.35">
      <c r="A11" s="2" t="s">
        <v>29</v>
      </c>
      <c r="B11" s="2" t="s">
        <v>82</v>
      </c>
      <c r="C11" s="49" t="s">
        <v>66</v>
      </c>
      <c r="D11" s="99" t="s">
        <v>162</v>
      </c>
      <c r="E11" s="20" t="s">
        <v>21</v>
      </c>
      <c r="F11" s="20">
        <v>1</v>
      </c>
      <c r="G11" s="28">
        <v>45000</v>
      </c>
      <c r="H11" s="28">
        <f>F11*G11</f>
        <v>45000</v>
      </c>
    </row>
    <row r="12" spans="1:8" x14ac:dyDescent="0.35">
      <c r="A12" s="2" t="s">
        <v>29</v>
      </c>
      <c r="B12" s="2" t="s">
        <v>82</v>
      </c>
      <c r="C12" s="49" t="s">
        <v>62</v>
      </c>
      <c r="D12" s="98" t="s">
        <v>141</v>
      </c>
      <c r="E12" s="2" t="s">
        <v>21</v>
      </c>
      <c r="F12" s="2">
        <v>1</v>
      </c>
      <c r="G12" s="6">
        <v>20000</v>
      </c>
      <c r="H12" s="28">
        <f>F12*G12</f>
        <v>20000</v>
      </c>
    </row>
    <row r="13" spans="1:8" x14ac:dyDescent="0.35">
      <c r="A13" s="100" t="s">
        <v>3</v>
      </c>
      <c r="B13" s="97"/>
      <c r="E13" s="101"/>
      <c r="F13" s="101"/>
      <c r="G13" s="102"/>
      <c r="H13" s="102">
        <f>SUM(H10:H12)</f>
        <v>120000</v>
      </c>
    </row>
    <row r="14" spans="1:8" x14ac:dyDescent="0.35">
      <c r="A14" s="29" t="s">
        <v>95</v>
      </c>
      <c r="B14" s="36"/>
      <c r="C14" s="36"/>
      <c r="D14" s="36"/>
      <c r="E14" s="30"/>
      <c r="F14" s="30"/>
      <c r="G14" s="30"/>
      <c r="H14" s="31"/>
    </row>
    <row r="15" spans="1:8" x14ac:dyDescent="0.35">
      <c r="A15" s="2" t="s">
        <v>29</v>
      </c>
      <c r="B15" s="2" t="s">
        <v>96</v>
      </c>
      <c r="C15" s="20" t="s">
        <v>62</v>
      </c>
      <c r="D15" s="20" t="s">
        <v>99</v>
      </c>
      <c r="E15" s="20" t="s">
        <v>100</v>
      </c>
      <c r="F15" s="20">
        <v>66</v>
      </c>
      <c r="G15" s="20">
        <v>135</v>
      </c>
      <c r="H15" s="28">
        <f>F15*G15</f>
        <v>8910</v>
      </c>
    </row>
    <row r="16" spans="1:8" x14ac:dyDescent="0.35">
      <c r="A16" s="2" t="s">
        <v>29</v>
      </c>
      <c r="B16" s="2" t="s">
        <v>82</v>
      </c>
      <c r="C16" s="20" t="s">
        <v>62</v>
      </c>
      <c r="D16" s="20" t="s">
        <v>99</v>
      </c>
      <c r="E16" s="20" t="s">
        <v>100</v>
      </c>
      <c r="F16" s="2">
        <v>72</v>
      </c>
      <c r="G16" s="20">
        <v>135</v>
      </c>
      <c r="H16" s="6">
        <f t="shared" ref="H16" si="0">F16*G16</f>
        <v>9720</v>
      </c>
    </row>
    <row r="17" spans="1:8" x14ac:dyDescent="0.35">
      <c r="A17" s="2" t="s">
        <v>29</v>
      </c>
      <c r="B17" s="47" t="s">
        <v>97</v>
      </c>
      <c r="C17" s="20" t="s">
        <v>62</v>
      </c>
      <c r="D17" s="20" t="s">
        <v>99</v>
      </c>
      <c r="E17" s="20" t="s">
        <v>100</v>
      </c>
      <c r="F17" s="47">
        <v>8</v>
      </c>
      <c r="G17" s="20">
        <v>135</v>
      </c>
      <c r="H17" s="6">
        <f>SUM(H15:H16)</f>
        <v>18630</v>
      </c>
    </row>
    <row r="18" spans="1:8" x14ac:dyDescent="0.35">
      <c r="A18" s="2" t="s">
        <v>29</v>
      </c>
      <c r="B18" s="47" t="s">
        <v>98</v>
      </c>
      <c r="C18" s="20" t="s">
        <v>62</v>
      </c>
      <c r="D18" s="20" t="s">
        <v>99</v>
      </c>
      <c r="E18" s="20" t="s">
        <v>100</v>
      </c>
      <c r="F18" s="47">
        <v>12</v>
      </c>
      <c r="G18" s="20">
        <v>135</v>
      </c>
      <c r="H18" s="6">
        <f t="shared" ref="H18:H19" si="1">SUM(H16:H17)</f>
        <v>28350</v>
      </c>
    </row>
    <row r="19" spans="1:8" x14ac:dyDescent="0.35">
      <c r="A19" s="2" t="s">
        <v>29</v>
      </c>
      <c r="B19" s="47" t="s">
        <v>31</v>
      </c>
      <c r="C19" s="20" t="s">
        <v>62</v>
      </c>
      <c r="D19" s="20" t="s">
        <v>99</v>
      </c>
      <c r="E19" s="20" t="s">
        <v>100</v>
      </c>
      <c r="F19" s="47">
        <v>31</v>
      </c>
      <c r="G19" s="20">
        <v>135</v>
      </c>
      <c r="H19" s="6">
        <f t="shared" si="1"/>
        <v>46980</v>
      </c>
    </row>
    <row r="20" spans="1:8" x14ac:dyDescent="0.35">
      <c r="A20" s="46" t="s">
        <v>3</v>
      </c>
      <c r="B20" s="47"/>
      <c r="C20" s="47"/>
      <c r="D20" s="47"/>
      <c r="E20" s="48"/>
      <c r="F20" s="48"/>
      <c r="G20" s="48"/>
      <c r="H20" s="60">
        <f>SUM(H15:H19)</f>
        <v>112590</v>
      </c>
    </row>
    <row r="21" spans="1:8" x14ac:dyDescent="0.35">
      <c r="A21" s="42" t="s">
        <v>81</v>
      </c>
      <c r="B21" s="18"/>
      <c r="C21" s="18"/>
      <c r="D21" s="18"/>
      <c r="E21" s="18"/>
      <c r="F21" s="18"/>
      <c r="G21" s="44"/>
      <c r="H21" s="43">
        <f>H13+H8+H20</f>
        <v>368090</v>
      </c>
    </row>
    <row r="22" spans="1:8" x14ac:dyDescent="0.35">
      <c r="A22" s="190" t="s">
        <v>176</v>
      </c>
      <c r="B22" s="191"/>
      <c r="C22" s="191"/>
      <c r="D22" s="191"/>
      <c r="E22" s="191"/>
      <c r="F22" s="191"/>
      <c r="G22" s="191"/>
      <c r="H22" s="192"/>
    </row>
    <row r="23" spans="1:8" x14ac:dyDescent="0.35">
      <c r="A23" s="179" t="s">
        <v>216</v>
      </c>
      <c r="B23" s="18"/>
      <c r="C23" s="18"/>
      <c r="D23" s="18"/>
      <c r="E23" s="154"/>
      <c r="F23" s="155"/>
      <c r="G23" s="155"/>
      <c r="H23" s="156"/>
    </row>
    <row r="24" spans="1:8" x14ac:dyDescent="0.35">
      <c r="A24" s="187" t="s">
        <v>205</v>
      </c>
      <c r="B24" s="188"/>
      <c r="C24" s="188"/>
      <c r="D24" s="188"/>
      <c r="E24" s="188"/>
      <c r="F24" s="188"/>
      <c r="G24" s="188"/>
      <c r="H24" s="189"/>
    </row>
    <row r="25" spans="1:8" x14ac:dyDescent="0.35">
      <c r="A25" s="157" t="s">
        <v>184</v>
      </c>
      <c r="B25" s="158"/>
      <c r="C25" s="158"/>
      <c r="D25" s="158"/>
      <c r="E25" s="158"/>
      <c r="F25" s="158"/>
      <c r="G25" s="158"/>
      <c r="H25" s="159"/>
    </row>
    <row r="26" spans="1:8" x14ac:dyDescent="0.35">
      <c r="A26" s="42" t="s">
        <v>186</v>
      </c>
      <c r="B26" s="25"/>
      <c r="C26" s="25"/>
      <c r="D26" s="25"/>
      <c r="E26" s="25"/>
      <c r="F26" s="25"/>
      <c r="G26" s="25"/>
      <c r="H26" s="26"/>
    </row>
    <row r="27" spans="1:8" x14ac:dyDescent="0.35">
      <c r="A27" s="20" t="s">
        <v>29</v>
      </c>
      <c r="B27" s="20" t="s">
        <v>185</v>
      </c>
      <c r="C27" s="20" t="s">
        <v>65</v>
      </c>
      <c r="D27" s="20" t="s">
        <v>20</v>
      </c>
      <c r="E27" s="20" t="s">
        <v>16</v>
      </c>
      <c r="F27" s="28">
        <v>583</v>
      </c>
      <c r="G27" s="28">
        <f>'1. ÜHIKHINNAD'!B5</f>
        <v>100</v>
      </c>
      <c r="H27" s="28">
        <f>F27*G27</f>
        <v>58300</v>
      </c>
    </row>
    <row r="28" spans="1:8" x14ac:dyDescent="0.35">
      <c r="A28" s="2" t="s">
        <v>29</v>
      </c>
      <c r="B28" s="2" t="s">
        <v>185</v>
      </c>
      <c r="C28" s="2" t="s">
        <v>64</v>
      </c>
      <c r="D28" s="2" t="s">
        <v>149</v>
      </c>
      <c r="E28" s="2" t="s">
        <v>16</v>
      </c>
      <c r="F28" s="6">
        <v>554</v>
      </c>
      <c r="G28" s="6">
        <f>'1. ÜHIKHINNAD'!B6</f>
        <v>150</v>
      </c>
      <c r="H28" s="28">
        <f>F28*G28</f>
        <v>83100</v>
      </c>
    </row>
    <row r="29" spans="1:8" x14ac:dyDescent="0.35">
      <c r="A29" s="2" t="s">
        <v>29</v>
      </c>
      <c r="B29" s="2" t="s">
        <v>185</v>
      </c>
      <c r="C29" s="2" t="s">
        <v>64</v>
      </c>
      <c r="D29" s="2" t="s">
        <v>155</v>
      </c>
      <c r="E29" s="2" t="s">
        <v>16</v>
      </c>
      <c r="F29" s="6">
        <v>103</v>
      </c>
      <c r="G29" s="6">
        <f>'1. ÜHIKHINNAD'!B7</f>
        <v>100</v>
      </c>
      <c r="H29" s="28">
        <f>F29*G29</f>
        <v>10300</v>
      </c>
    </row>
    <row r="30" spans="1:8" x14ac:dyDescent="0.35">
      <c r="A30" s="2" t="s">
        <v>29</v>
      </c>
      <c r="B30" s="2" t="s">
        <v>185</v>
      </c>
      <c r="C30" s="2" t="s">
        <v>63</v>
      </c>
      <c r="D30" s="2" t="s">
        <v>42</v>
      </c>
      <c r="E30" s="2" t="s">
        <v>21</v>
      </c>
      <c r="F30" s="6">
        <v>1</v>
      </c>
      <c r="G30" s="6">
        <f>'1. ÜHIKHINNAD'!B15</f>
        <v>33000</v>
      </c>
      <c r="H30" s="28">
        <f>F30*G30</f>
        <v>33000</v>
      </c>
    </row>
    <row r="31" spans="1:8" s="7" customFormat="1" x14ac:dyDescent="0.35">
      <c r="A31" s="42" t="s">
        <v>3</v>
      </c>
      <c r="B31" s="25"/>
      <c r="C31" s="25"/>
      <c r="D31" s="25"/>
      <c r="E31" s="25"/>
      <c r="F31" s="131"/>
      <c r="G31" s="131"/>
      <c r="H31" s="60">
        <f>SUM(H27:H30)</f>
        <v>184700</v>
      </c>
    </row>
    <row r="32" spans="1:8" x14ac:dyDescent="0.35">
      <c r="A32" s="42" t="s">
        <v>187</v>
      </c>
      <c r="B32" s="18"/>
      <c r="C32" s="18"/>
      <c r="D32" s="18"/>
      <c r="E32" s="18"/>
      <c r="F32" s="2"/>
      <c r="G32" s="2"/>
      <c r="H32" s="2"/>
    </row>
    <row r="33" spans="1:8" x14ac:dyDescent="0.35">
      <c r="A33" s="2" t="s">
        <v>29</v>
      </c>
      <c r="B33" s="2" t="s">
        <v>185</v>
      </c>
      <c r="C33" s="20" t="s">
        <v>65</v>
      </c>
      <c r="D33" s="20" t="s">
        <v>20</v>
      </c>
      <c r="E33" s="160" t="s">
        <v>16</v>
      </c>
      <c r="F33" s="6">
        <v>630</v>
      </c>
      <c r="G33" s="6">
        <f>'1. ÜHIKHINNAD'!B5</f>
        <v>100</v>
      </c>
      <c r="H33" s="6">
        <f>F33*G33</f>
        <v>63000</v>
      </c>
    </row>
    <row r="34" spans="1:8" x14ac:dyDescent="0.35">
      <c r="A34" s="2" t="s">
        <v>29</v>
      </c>
      <c r="B34" s="2" t="s">
        <v>185</v>
      </c>
      <c r="C34" s="2" t="s">
        <v>64</v>
      </c>
      <c r="D34" s="2" t="s">
        <v>149</v>
      </c>
      <c r="E34" s="10" t="s">
        <v>16</v>
      </c>
      <c r="F34" s="6">
        <v>633</v>
      </c>
      <c r="G34" s="6">
        <f>'1. ÜHIKHINNAD'!B6</f>
        <v>150</v>
      </c>
      <c r="H34" s="6">
        <f>F34*G34</f>
        <v>94950</v>
      </c>
    </row>
    <row r="35" spans="1:8" x14ac:dyDescent="0.35">
      <c r="A35" s="2" t="s">
        <v>29</v>
      </c>
      <c r="B35" s="2" t="s">
        <v>185</v>
      </c>
      <c r="C35" s="2" t="s">
        <v>63</v>
      </c>
      <c r="D35" s="2" t="s">
        <v>42</v>
      </c>
      <c r="E35" s="10" t="s">
        <v>21</v>
      </c>
      <c r="F35" s="6">
        <v>1</v>
      </c>
      <c r="G35" s="6">
        <f>'1. ÜHIKHINNAD'!B15</f>
        <v>33000</v>
      </c>
      <c r="H35" s="6">
        <f>F35*G35</f>
        <v>33000</v>
      </c>
    </row>
    <row r="36" spans="1:8" s="7" customFormat="1" x14ac:dyDescent="0.35">
      <c r="A36" s="42" t="s">
        <v>3</v>
      </c>
      <c r="B36" s="25"/>
      <c r="C36" s="25"/>
      <c r="D36" s="25"/>
      <c r="E36" s="25"/>
      <c r="F36" s="131"/>
      <c r="G36" s="43"/>
      <c r="H36" s="60">
        <f>SUM(H33:H35)</f>
        <v>190950</v>
      </c>
    </row>
    <row r="37" spans="1:8" x14ac:dyDescent="0.35">
      <c r="A37" s="10" t="s">
        <v>188</v>
      </c>
      <c r="B37" s="18"/>
      <c r="C37" s="18"/>
      <c r="D37" s="18"/>
      <c r="E37" s="18"/>
      <c r="F37" s="162"/>
      <c r="G37" s="162"/>
      <c r="H37" s="161"/>
    </row>
    <row r="38" spans="1:8" x14ac:dyDescent="0.35">
      <c r="A38" s="20" t="s">
        <v>29</v>
      </c>
      <c r="B38" s="20" t="s">
        <v>185</v>
      </c>
      <c r="C38" s="20" t="s">
        <v>65</v>
      </c>
      <c r="D38" s="20" t="s">
        <v>20</v>
      </c>
      <c r="E38" s="20" t="s">
        <v>16</v>
      </c>
      <c r="F38" s="6">
        <v>3269</v>
      </c>
      <c r="G38" s="6">
        <f>'1. ÜHIKHINNAD'!B5</f>
        <v>100</v>
      </c>
      <c r="H38" s="6">
        <f>F38*G38</f>
        <v>326900</v>
      </c>
    </row>
    <row r="39" spans="1:8" x14ac:dyDescent="0.35">
      <c r="A39" s="2" t="s">
        <v>29</v>
      </c>
      <c r="B39" s="2" t="s">
        <v>185</v>
      </c>
      <c r="C39" s="2" t="s">
        <v>64</v>
      </c>
      <c r="D39" s="2" t="s">
        <v>149</v>
      </c>
      <c r="E39" s="2" t="s">
        <v>16</v>
      </c>
      <c r="F39" s="6">
        <v>2751</v>
      </c>
      <c r="G39" s="6">
        <f>'1. ÜHIKHINNAD'!B6</f>
        <v>150</v>
      </c>
      <c r="H39" s="6">
        <f t="shared" ref="H39:H41" si="2">F39*G39</f>
        <v>412650</v>
      </c>
    </row>
    <row r="40" spans="1:8" x14ac:dyDescent="0.35">
      <c r="A40" s="2" t="s">
        <v>29</v>
      </c>
      <c r="B40" s="2" t="s">
        <v>185</v>
      </c>
      <c r="C40" s="2" t="s">
        <v>64</v>
      </c>
      <c r="D40" s="2" t="s">
        <v>155</v>
      </c>
      <c r="E40" s="2" t="s">
        <v>16</v>
      </c>
      <c r="F40" s="6">
        <v>570</v>
      </c>
      <c r="G40" s="6">
        <f>'1. ÜHIKHINNAD'!B7</f>
        <v>100</v>
      </c>
      <c r="H40" s="6">
        <f t="shared" si="2"/>
        <v>57000</v>
      </c>
    </row>
    <row r="41" spans="1:8" x14ac:dyDescent="0.35">
      <c r="A41" s="2" t="s">
        <v>29</v>
      </c>
      <c r="B41" s="2" t="s">
        <v>185</v>
      </c>
      <c r="C41" s="2" t="s">
        <v>63</v>
      </c>
      <c r="D41" s="2" t="s">
        <v>42</v>
      </c>
      <c r="E41" s="2" t="s">
        <v>21</v>
      </c>
      <c r="F41" s="6">
        <v>3</v>
      </c>
      <c r="G41" s="6">
        <f>'1. ÜHIKHINNAD'!B16</f>
        <v>35000</v>
      </c>
      <c r="H41" s="6">
        <f t="shared" si="2"/>
        <v>105000</v>
      </c>
    </row>
    <row r="42" spans="1:8" s="7" customFormat="1" x14ac:dyDescent="0.35">
      <c r="A42" s="42" t="s">
        <v>3</v>
      </c>
      <c r="B42" s="25"/>
      <c r="C42" s="25"/>
      <c r="D42" s="25"/>
      <c r="E42" s="25"/>
      <c r="F42" s="131"/>
      <c r="G42" s="43"/>
      <c r="H42" s="60">
        <f>SUM(H38:H41)</f>
        <v>901550</v>
      </c>
    </row>
    <row r="43" spans="1:8" x14ac:dyDescent="0.35">
      <c r="A43" s="2" t="s">
        <v>29</v>
      </c>
      <c r="B43" s="2" t="s">
        <v>185</v>
      </c>
      <c r="C43" s="2" t="s">
        <v>63</v>
      </c>
      <c r="D43" s="2" t="s">
        <v>42</v>
      </c>
      <c r="E43" s="2" t="s">
        <v>21</v>
      </c>
      <c r="F43" s="6">
        <v>1</v>
      </c>
      <c r="G43" s="6">
        <f>'1. ÜHIKHINNAD'!B16</f>
        <v>35000</v>
      </c>
      <c r="H43" s="6">
        <f>F43*G43</f>
        <v>35000</v>
      </c>
    </row>
    <row r="44" spans="1:8" s="7" customFormat="1" x14ac:dyDescent="0.35">
      <c r="A44" s="42" t="s">
        <v>189</v>
      </c>
      <c r="B44" s="25"/>
      <c r="C44" s="25"/>
      <c r="D44" s="25"/>
      <c r="E44" s="25"/>
      <c r="F44" s="131"/>
      <c r="G44" s="43"/>
      <c r="H44" s="60">
        <f>H31+H36+H42+H43</f>
        <v>1312200</v>
      </c>
    </row>
    <row r="45" spans="1:8" x14ac:dyDescent="0.35">
      <c r="A45" s="42" t="s">
        <v>190</v>
      </c>
      <c r="B45" s="18"/>
      <c r="C45" s="18"/>
      <c r="D45" s="18"/>
      <c r="E45" s="18"/>
      <c r="F45" s="18"/>
      <c r="G45" s="18"/>
      <c r="H45" s="44"/>
    </row>
    <row r="46" spans="1:8" x14ac:dyDescent="0.35">
      <c r="A46" s="42" t="s">
        <v>191</v>
      </c>
      <c r="B46" s="18"/>
      <c r="C46" s="18"/>
      <c r="D46" s="18"/>
      <c r="E46" s="18"/>
      <c r="F46" s="18"/>
      <c r="G46" s="18"/>
      <c r="H46" s="44"/>
    </row>
    <row r="47" spans="1:8" x14ac:dyDescent="0.35">
      <c r="A47" s="2" t="s">
        <v>29</v>
      </c>
      <c r="B47" s="2" t="s">
        <v>185</v>
      </c>
      <c r="C47" s="2" t="s">
        <v>65</v>
      </c>
      <c r="D47" s="2" t="s">
        <v>194</v>
      </c>
      <c r="E47" s="2" t="s">
        <v>16</v>
      </c>
      <c r="F47" s="6">
        <v>2370</v>
      </c>
      <c r="G47" s="6">
        <f>'1. ÜHIKHINNAD'!B5</f>
        <v>100</v>
      </c>
      <c r="H47" s="6">
        <f>F47*G47</f>
        <v>237000</v>
      </c>
    </row>
    <row r="48" spans="1:8" x14ac:dyDescent="0.35">
      <c r="A48" s="2" t="s">
        <v>29</v>
      </c>
      <c r="B48" s="2" t="s">
        <v>185</v>
      </c>
      <c r="C48" s="2" t="s">
        <v>65</v>
      </c>
      <c r="D48" s="2" t="s">
        <v>195</v>
      </c>
      <c r="E48" s="2" t="s">
        <v>16</v>
      </c>
      <c r="F48" s="6">
        <v>1500</v>
      </c>
      <c r="G48" s="6">
        <f>'1. ÜHIKHINNAD'!B5</f>
        <v>100</v>
      </c>
      <c r="H48" s="6">
        <f t="shared" ref="H48:H52" si="3">F48*G48</f>
        <v>150000</v>
      </c>
    </row>
    <row r="49" spans="1:8" x14ac:dyDescent="0.35">
      <c r="A49" s="2" t="s">
        <v>29</v>
      </c>
      <c r="B49" s="2" t="s">
        <v>185</v>
      </c>
      <c r="C49" s="2" t="s">
        <v>64</v>
      </c>
      <c r="D49" s="2" t="s">
        <v>149</v>
      </c>
      <c r="E49" s="2" t="s">
        <v>16</v>
      </c>
      <c r="F49" s="6">
        <v>167</v>
      </c>
      <c r="G49" s="6">
        <f>'1. ÜHIKHINNAD'!B6</f>
        <v>150</v>
      </c>
      <c r="H49" s="6">
        <f t="shared" si="3"/>
        <v>25050</v>
      </c>
    </row>
    <row r="50" spans="1:8" x14ac:dyDescent="0.35">
      <c r="A50" s="2" t="s">
        <v>29</v>
      </c>
      <c r="B50" s="2" t="s">
        <v>185</v>
      </c>
      <c r="C50" s="2" t="s">
        <v>64</v>
      </c>
      <c r="D50" s="2" t="s">
        <v>196</v>
      </c>
      <c r="E50" s="2" t="s">
        <v>16</v>
      </c>
      <c r="F50" s="6">
        <v>2200</v>
      </c>
      <c r="G50" s="6">
        <f>'1. ÜHIKHINNAD'!B7</f>
        <v>100</v>
      </c>
      <c r="H50" s="6">
        <f t="shared" si="3"/>
        <v>220000</v>
      </c>
    </row>
    <row r="51" spans="1:8" x14ac:dyDescent="0.35">
      <c r="A51" s="2" t="s">
        <v>29</v>
      </c>
      <c r="B51" s="2" t="s">
        <v>185</v>
      </c>
      <c r="C51" s="2" t="s">
        <v>64</v>
      </c>
      <c r="D51" s="2" t="s">
        <v>197</v>
      </c>
      <c r="E51" s="2" t="s">
        <v>16</v>
      </c>
      <c r="F51" s="6">
        <v>1500</v>
      </c>
      <c r="G51" s="6">
        <f>'1. ÜHIKHINNAD'!B7</f>
        <v>100</v>
      </c>
      <c r="H51" s="6">
        <f t="shared" si="3"/>
        <v>150000</v>
      </c>
    </row>
    <row r="52" spans="1:8" x14ac:dyDescent="0.35">
      <c r="A52" s="2" t="s">
        <v>29</v>
      </c>
      <c r="B52" s="2" t="s">
        <v>185</v>
      </c>
      <c r="C52" s="2" t="s">
        <v>63</v>
      </c>
      <c r="D52" s="2" t="s">
        <v>42</v>
      </c>
      <c r="E52" s="2" t="s">
        <v>21</v>
      </c>
      <c r="F52" s="6">
        <v>1</v>
      </c>
      <c r="G52" s="6">
        <f>'1. ÜHIKHINNAD'!B16</f>
        <v>35000</v>
      </c>
      <c r="H52" s="6">
        <f t="shared" si="3"/>
        <v>35000</v>
      </c>
    </row>
    <row r="53" spans="1:8" x14ac:dyDescent="0.35">
      <c r="A53" s="42" t="s">
        <v>198</v>
      </c>
      <c r="B53" s="25"/>
      <c r="C53" s="25"/>
      <c r="D53" s="25"/>
      <c r="E53" s="25"/>
      <c r="F53" s="131"/>
      <c r="G53" s="43"/>
      <c r="H53" s="60">
        <f>SUM(H47:H52)</f>
        <v>817050</v>
      </c>
    </row>
    <row r="54" spans="1:8" x14ac:dyDescent="0.35">
      <c r="A54" s="82" t="s">
        <v>192</v>
      </c>
      <c r="B54" s="91"/>
      <c r="C54" s="91"/>
      <c r="D54" s="91"/>
      <c r="E54" s="91"/>
      <c r="F54" s="91"/>
      <c r="G54" s="91"/>
      <c r="H54" s="169"/>
    </row>
    <row r="55" spans="1:8" x14ac:dyDescent="0.35">
      <c r="A55" s="84" t="s">
        <v>29</v>
      </c>
      <c r="B55" s="84" t="s">
        <v>185</v>
      </c>
      <c r="C55" s="84" t="s">
        <v>65</v>
      </c>
      <c r="D55" s="84" t="s">
        <v>194</v>
      </c>
      <c r="E55" s="84" t="s">
        <v>16</v>
      </c>
      <c r="F55" s="90">
        <v>1170</v>
      </c>
      <c r="G55" s="90">
        <f>'1. ÜHIKHINNAD'!B5</f>
        <v>100</v>
      </c>
      <c r="H55" s="90">
        <f>F55*G55</f>
        <v>117000</v>
      </c>
    </row>
    <row r="56" spans="1:8" x14ac:dyDescent="0.35">
      <c r="A56" s="84" t="s">
        <v>29</v>
      </c>
      <c r="B56" s="84" t="s">
        <v>185</v>
      </c>
      <c r="C56" s="84" t="s">
        <v>65</v>
      </c>
      <c r="D56" s="84" t="s">
        <v>199</v>
      </c>
      <c r="E56" s="84" t="s">
        <v>16</v>
      </c>
      <c r="F56" s="90">
        <v>3500</v>
      </c>
      <c r="G56" s="90">
        <f>'1. ÜHIKHINNAD'!B5</f>
        <v>100</v>
      </c>
      <c r="H56" s="90">
        <f>F56*G56</f>
        <v>350000</v>
      </c>
    </row>
    <row r="57" spans="1:8" x14ac:dyDescent="0.35">
      <c r="A57" s="84" t="s">
        <v>29</v>
      </c>
      <c r="B57" s="84" t="s">
        <v>185</v>
      </c>
      <c r="C57" s="84" t="s">
        <v>64</v>
      </c>
      <c r="D57" s="84" t="s">
        <v>149</v>
      </c>
      <c r="E57" s="84" t="s">
        <v>16</v>
      </c>
      <c r="F57" s="90">
        <v>167</v>
      </c>
      <c r="G57" s="90">
        <f>'1. ÜHIKHINNAD'!B6</f>
        <v>150</v>
      </c>
      <c r="H57" s="90">
        <f>F57*G57</f>
        <v>25050</v>
      </c>
    </row>
    <row r="58" spans="1:8" x14ac:dyDescent="0.35">
      <c r="A58" s="84" t="s">
        <v>29</v>
      </c>
      <c r="B58" s="84" t="s">
        <v>185</v>
      </c>
      <c r="C58" s="84" t="s">
        <v>64</v>
      </c>
      <c r="D58" s="84" t="s">
        <v>196</v>
      </c>
      <c r="E58" s="84" t="s">
        <v>16</v>
      </c>
      <c r="F58" s="90">
        <v>1320</v>
      </c>
      <c r="G58" s="90">
        <f>'1. ÜHIKHINNAD'!B7</f>
        <v>100</v>
      </c>
      <c r="H58" s="90">
        <f>F58*G58</f>
        <v>132000</v>
      </c>
    </row>
    <row r="59" spans="1:8" x14ac:dyDescent="0.35">
      <c r="A59" s="84" t="s">
        <v>29</v>
      </c>
      <c r="B59" s="84" t="s">
        <v>185</v>
      </c>
      <c r="C59" s="84" t="s">
        <v>64</v>
      </c>
      <c r="D59" s="84" t="s">
        <v>200</v>
      </c>
      <c r="E59" s="84" t="s">
        <v>16</v>
      </c>
      <c r="F59" s="90">
        <v>3400</v>
      </c>
      <c r="G59" s="90">
        <f>'1. ÜHIKHINNAD'!B7</f>
        <v>100</v>
      </c>
      <c r="H59" s="90">
        <f>F59*G59</f>
        <v>340000</v>
      </c>
    </row>
    <row r="60" spans="1:8" s="7" customFormat="1" x14ac:dyDescent="0.35">
      <c r="A60" s="82" t="s">
        <v>201</v>
      </c>
      <c r="B60" s="170"/>
      <c r="C60" s="170"/>
      <c r="D60" s="170"/>
      <c r="E60" s="170"/>
      <c r="F60" s="171"/>
      <c r="G60" s="172"/>
      <c r="H60" s="83">
        <f>SUM(H55:H59)</f>
        <v>964050</v>
      </c>
    </row>
    <row r="61" spans="1:8" s="7" customFormat="1" x14ac:dyDescent="0.35">
      <c r="A61" s="82" t="s">
        <v>193</v>
      </c>
      <c r="B61" s="170"/>
      <c r="C61" s="170"/>
      <c r="D61" s="170"/>
      <c r="E61" s="170"/>
      <c r="F61" s="170"/>
      <c r="G61" s="170"/>
      <c r="H61" s="173"/>
    </row>
    <row r="62" spans="1:8" x14ac:dyDescent="0.35">
      <c r="A62" s="84" t="s">
        <v>29</v>
      </c>
      <c r="B62" s="84" t="s">
        <v>185</v>
      </c>
      <c r="C62" s="84" t="s">
        <v>65</v>
      </c>
      <c r="D62" s="84" t="s">
        <v>194</v>
      </c>
      <c r="E62" s="84" t="s">
        <v>16</v>
      </c>
      <c r="F62" s="90">
        <v>2200</v>
      </c>
      <c r="G62" s="90">
        <f>'1. ÜHIKHINNAD'!B5</f>
        <v>100</v>
      </c>
      <c r="H62" s="90">
        <f>F62*G62</f>
        <v>220000</v>
      </c>
    </row>
    <row r="63" spans="1:8" x14ac:dyDescent="0.35">
      <c r="A63" s="84" t="s">
        <v>29</v>
      </c>
      <c r="B63" s="84" t="s">
        <v>185</v>
      </c>
      <c r="C63" s="84" t="s">
        <v>64</v>
      </c>
      <c r="D63" s="84" t="s">
        <v>196</v>
      </c>
      <c r="E63" s="84" t="s">
        <v>16</v>
      </c>
      <c r="F63" s="90">
        <v>2200</v>
      </c>
      <c r="G63" s="90">
        <f>'1. ÜHIKHINNAD'!B7</f>
        <v>100</v>
      </c>
      <c r="H63" s="90">
        <f>F63*G63</f>
        <v>220000</v>
      </c>
    </row>
    <row r="64" spans="1:8" x14ac:dyDescent="0.35">
      <c r="A64" s="84" t="s">
        <v>29</v>
      </c>
      <c r="B64" s="84" t="s">
        <v>185</v>
      </c>
      <c r="C64" s="84" t="s">
        <v>63</v>
      </c>
      <c r="D64" s="84" t="s">
        <v>42</v>
      </c>
      <c r="E64" s="84" t="s">
        <v>21</v>
      </c>
      <c r="F64" s="90">
        <v>1</v>
      </c>
      <c r="G64" s="90">
        <f>'1. ÜHIKHINNAD'!B16</f>
        <v>35000</v>
      </c>
      <c r="H64" s="90">
        <f>F64*G64</f>
        <v>35000</v>
      </c>
    </row>
    <row r="65" spans="1:8" x14ac:dyDescent="0.35">
      <c r="A65" s="84" t="s">
        <v>29</v>
      </c>
      <c r="B65" s="84" t="s">
        <v>185</v>
      </c>
      <c r="C65" s="84" t="s">
        <v>66</v>
      </c>
      <c r="D65" s="84" t="s">
        <v>202</v>
      </c>
      <c r="E65" s="84" t="s">
        <v>21</v>
      </c>
      <c r="F65" s="90">
        <v>1</v>
      </c>
      <c r="G65" s="90">
        <v>200000</v>
      </c>
      <c r="H65" s="90">
        <f t="shared" ref="H65:H66" si="4">F65*G65</f>
        <v>200000</v>
      </c>
    </row>
    <row r="66" spans="1:8" x14ac:dyDescent="0.35">
      <c r="A66" s="174" t="s">
        <v>29</v>
      </c>
      <c r="B66" s="174" t="s">
        <v>185</v>
      </c>
      <c r="C66" s="174" t="s">
        <v>85</v>
      </c>
      <c r="D66" s="174" t="s">
        <v>203</v>
      </c>
      <c r="E66" s="174" t="s">
        <v>21</v>
      </c>
      <c r="F66" s="175">
        <v>1</v>
      </c>
      <c r="G66" s="175">
        <v>400000</v>
      </c>
      <c r="H66" s="90">
        <f t="shared" si="4"/>
        <v>400000</v>
      </c>
    </row>
    <row r="67" spans="1:8" x14ac:dyDescent="0.35">
      <c r="A67" s="82" t="s">
        <v>204</v>
      </c>
      <c r="B67" s="91"/>
      <c r="C67" s="91"/>
      <c r="D67" s="91"/>
      <c r="E67" s="91"/>
      <c r="F67" s="176"/>
      <c r="G67" s="177"/>
      <c r="H67" s="172">
        <f>SUM(H62:H66)</f>
        <v>1075000</v>
      </c>
    </row>
    <row r="68" spans="1:8" x14ac:dyDescent="0.35">
      <c r="A68" s="42" t="s">
        <v>208</v>
      </c>
      <c r="B68" s="18"/>
      <c r="C68" s="18"/>
      <c r="D68" s="18"/>
      <c r="E68" s="18"/>
      <c r="F68" s="162"/>
      <c r="G68" s="161"/>
      <c r="H68" s="60">
        <f>H44+H53</f>
        <v>2129250</v>
      </c>
    </row>
    <row r="69" spans="1:8" x14ac:dyDescent="0.35">
      <c r="A69" s="42" t="s">
        <v>207</v>
      </c>
      <c r="B69" s="25"/>
      <c r="C69" s="25"/>
      <c r="D69" s="25"/>
      <c r="E69" s="25"/>
      <c r="F69" s="25"/>
      <c r="G69" s="26"/>
      <c r="H69" s="60">
        <f>H44+H53</f>
        <v>2129250</v>
      </c>
    </row>
  </sheetData>
  <mergeCells count="2">
    <mergeCell ref="A22:H22"/>
    <mergeCell ref="A24:H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947A-DA1C-46B7-B3C1-C3195BBB925C}">
  <dimension ref="A1:T23"/>
  <sheetViews>
    <sheetView topLeftCell="A9" zoomScale="90" zoomScaleNormal="90" workbookViewId="0">
      <selection activeCell="P26" sqref="P26"/>
    </sheetView>
  </sheetViews>
  <sheetFormatPr defaultRowHeight="14.5" x14ac:dyDescent="0.35"/>
  <cols>
    <col min="1" max="1" width="3.81640625" customWidth="1"/>
    <col min="2" max="2" width="16.1796875" customWidth="1"/>
    <col min="3" max="3" width="27.90625" customWidth="1"/>
    <col min="4" max="4" width="17.1796875" customWidth="1"/>
    <col min="5" max="9" width="10.1796875" customWidth="1"/>
    <col min="10" max="10" width="8" customWidth="1"/>
    <col min="11" max="11" width="7.7265625" customWidth="1"/>
    <col min="12" max="12" width="8.90625" customWidth="1"/>
    <col min="13" max="13" width="8.453125" customWidth="1"/>
    <col min="14" max="14" width="6.6328125" customWidth="1"/>
    <col min="15" max="15" width="6.453125" bestFit="1" customWidth="1"/>
    <col min="16" max="17" width="4.81640625" bestFit="1" customWidth="1"/>
    <col min="18" max="19" width="10.1796875" customWidth="1"/>
    <col min="20" max="20" width="11.1796875" customWidth="1"/>
  </cols>
  <sheetData>
    <row r="1" spans="1:20" ht="18.5" x14ac:dyDescent="0.45">
      <c r="A1" s="22" t="s">
        <v>159</v>
      </c>
    </row>
    <row r="3" spans="1:20" ht="29" customHeight="1" x14ac:dyDescent="0.35">
      <c r="A3" s="196" t="s">
        <v>0</v>
      </c>
      <c r="B3" s="51"/>
      <c r="C3" s="55"/>
      <c r="D3" s="201" t="s">
        <v>108</v>
      </c>
      <c r="E3" s="198" t="s">
        <v>2</v>
      </c>
      <c r="F3" s="199"/>
      <c r="G3" s="199"/>
      <c r="H3" s="199"/>
      <c r="I3" s="200"/>
      <c r="J3" s="198" t="s">
        <v>18</v>
      </c>
      <c r="K3" s="199"/>
      <c r="L3" s="199"/>
      <c r="M3" s="199"/>
      <c r="N3" s="199"/>
      <c r="O3" s="199"/>
      <c r="P3" s="199"/>
      <c r="Q3" s="200"/>
      <c r="R3" s="201" t="s">
        <v>50</v>
      </c>
      <c r="S3" s="201" t="s">
        <v>51</v>
      </c>
      <c r="T3" s="203" t="s">
        <v>49</v>
      </c>
    </row>
    <row r="4" spans="1:20" x14ac:dyDescent="0.35">
      <c r="A4" s="196"/>
      <c r="B4" s="50" t="s">
        <v>1</v>
      </c>
      <c r="C4" s="56" t="s">
        <v>48</v>
      </c>
      <c r="D4" s="202"/>
      <c r="E4" s="4">
        <v>2023</v>
      </c>
      <c r="F4" s="4">
        <v>2024</v>
      </c>
      <c r="G4" s="4">
        <v>2025</v>
      </c>
      <c r="H4" s="4">
        <v>2026</v>
      </c>
      <c r="I4" s="4">
        <v>2027</v>
      </c>
      <c r="J4" s="4">
        <v>2028</v>
      </c>
      <c r="K4" s="4">
        <v>2029</v>
      </c>
      <c r="L4" s="4">
        <v>2030</v>
      </c>
      <c r="M4" s="4">
        <v>2031</v>
      </c>
      <c r="N4" s="4">
        <v>2032</v>
      </c>
      <c r="O4" s="4">
        <v>2033</v>
      </c>
      <c r="P4" s="4">
        <v>2034</v>
      </c>
      <c r="Q4" s="4">
        <v>2035</v>
      </c>
      <c r="R4" s="202"/>
      <c r="S4" s="202"/>
      <c r="T4" s="204"/>
    </row>
    <row r="5" spans="1:20" x14ac:dyDescent="0.35">
      <c r="A5" s="193" t="s">
        <v>177</v>
      </c>
      <c r="B5" s="197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</row>
    <row r="6" spans="1:20" ht="29.5" customHeight="1" x14ac:dyDescent="0.35">
      <c r="A6" s="2">
        <v>1</v>
      </c>
      <c r="B6" s="2" t="s">
        <v>26</v>
      </c>
      <c r="C6" s="1" t="str">
        <f>'2. Lühiajaline lahtikirjutatuna'!A5</f>
        <v>Luunja aleviku ja Kaagvere küla ÜVK ühendamine (alternatiiv 1 ja 2)</v>
      </c>
      <c r="D6" s="67">
        <f>'2. Lühiajaline lahtikirjutatuna'!H11</f>
        <v>231500</v>
      </c>
      <c r="E6" s="68"/>
      <c r="F6" s="68"/>
      <c r="G6" s="68"/>
      <c r="H6" s="68"/>
      <c r="I6" s="68">
        <f>D6</f>
        <v>231500</v>
      </c>
      <c r="J6" s="6"/>
      <c r="K6" s="6"/>
      <c r="L6" s="6"/>
      <c r="M6" s="6"/>
      <c r="N6" s="6"/>
      <c r="O6" s="6"/>
      <c r="P6" s="6"/>
      <c r="Q6" s="6"/>
      <c r="R6" s="6">
        <f>SUM(E6:I6)</f>
        <v>231500</v>
      </c>
      <c r="S6" s="6">
        <f>SUM(J6:Q6)</f>
        <v>0</v>
      </c>
      <c r="T6" s="6">
        <f>SUM(R6:S6)</f>
        <v>231500</v>
      </c>
    </row>
    <row r="7" spans="1:20" ht="58" customHeight="1" x14ac:dyDescent="0.35">
      <c r="A7" s="2">
        <v>2</v>
      </c>
      <c r="B7" s="2" t="s">
        <v>26</v>
      </c>
      <c r="C7" s="1" t="str">
        <f>'2. Lühiajaline lahtikirjutatuna'!A15</f>
        <v>Luunja aleviku puurkaevpumpla rekonstrueerimine ja ÜVK rekonstrueerimine ja laiendamine</v>
      </c>
      <c r="D7" s="67">
        <f>'2. Lühiajaline lahtikirjutatuna'!H27</f>
        <v>328850</v>
      </c>
      <c r="E7" s="68"/>
      <c r="F7" s="68"/>
      <c r="G7" s="68">
        <f>D7</f>
        <v>328850</v>
      </c>
      <c r="H7" s="68"/>
      <c r="I7" s="68"/>
      <c r="J7" s="6"/>
      <c r="K7" s="6"/>
      <c r="L7" s="6"/>
      <c r="M7" s="6"/>
      <c r="N7" s="6"/>
      <c r="O7" s="6"/>
      <c r="P7" s="6"/>
      <c r="Q7" s="6"/>
      <c r="R7" s="6">
        <f>SUM(E7:I7)</f>
        <v>328850</v>
      </c>
      <c r="S7" s="6">
        <f t="shared" ref="S7:S10" si="0">SUM(J7:Q7)</f>
        <v>0</v>
      </c>
      <c r="T7" s="6">
        <f t="shared" ref="T7:T15" si="1">SUM(R7:S7)</f>
        <v>328850</v>
      </c>
    </row>
    <row r="8" spans="1:20" ht="43.5" x14ac:dyDescent="0.35">
      <c r="A8" s="2">
        <v>3</v>
      </c>
      <c r="B8" s="1" t="s">
        <v>110</v>
      </c>
      <c r="C8" s="1" t="str">
        <f>'2. Lühiajaline lahtikirjutatuna'!A28</f>
        <v>Reoveepumpla Põvvatu_RKP_001 rekonstrueerimine</v>
      </c>
      <c r="D8" s="67">
        <f>'2. Lühiajaline lahtikirjutatuna'!H30</f>
        <v>35000</v>
      </c>
      <c r="E8" s="68"/>
      <c r="F8" s="68">
        <f>D8</f>
        <v>35000</v>
      </c>
      <c r="G8" s="68"/>
      <c r="H8" s="68"/>
      <c r="I8" s="68"/>
      <c r="J8" s="6"/>
      <c r="K8" s="6"/>
      <c r="L8" s="6"/>
      <c r="M8" s="6"/>
      <c r="N8" s="6"/>
      <c r="O8" s="6"/>
      <c r="P8" s="6"/>
      <c r="Q8" s="6"/>
      <c r="R8" s="6">
        <f t="shared" ref="R8" si="2">SUM(E8:I8)</f>
        <v>35000</v>
      </c>
      <c r="S8" s="6">
        <f t="shared" si="0"/>
        <v>0</v>
      </c>
      <c r="T8" s="6">
        <f t="shared" si="1"/>
        <v>35000</v>
      </c>
    </row>
    <row r="9" spans="1:20" ht="58" x14ac:dyDescent="0.35">
      <c r="A9" s="2">
        <v>4</v>
      </c>
      <c r="B9" s="2" t="s">
        <v>28</v>
      </c>
      <c r="C9" s="1" t="str">
        <f>'2. Lühiajaline lahtikirjutatuna'!A31</f>
        <v>Kavastu vee- ja kanalisatsioonitorustike ning reoveepuhasti rekonstrueerimine</v>
      </c>
      <c r="D9" s="67">
        <f>'2. Lühiajaline lahtikirjutatuna'!H57</f>
        <v>857032</v>
      </c>
      <c r="E9" s="68">
        <f>D9*0.9</f>
        <v>771328.8</v>
      </c>
      <c r="F9" s="68">
        <f>D9-E9</f>
        <v>85703.199999999953</v>
      </c>
      <c r="G9" s="68"/>
      <c r="H9" s="68"/>
      <c r="I9" s="68"/>
      <c r="J9" s="6"/>
      <c r="K9" s="6"/>
      <c r="L9" s="6"/>
      <c r="M9" s="6"/>
      <c r="N9" s="6"/>
      <c r="O9" s="6"/>
      <c r="P9" s="6"/>
      <c r="Q9" s="6"/>
      <c r="R9" s="6">
        <f t="shared" ref="R9:R10" si="3">SUM(E9:I9)</f>
        <v>857032</v>
      </c>
      <c r="S9" s="6">
        <f t="shared" si="0"/>
        <v>0</v>
      </c>
      <c r="T9" s="6">
        <f t="shared" si="1"/>
        <v>857032</v>
      </c>
    </row>
    <row r="10" spans="1:20" ht="29" x14ac:dyDescent="0.35">
      <c r="A10" s="2">
        <v>5</v>
      </c>
      <c r="B10" s="2" t="s">
        <v>28</v>
      </c>
      <c r="C10" s="1" t="str">
        <f>'2. Lühiajaline lahtikirjutatuna'!A58</f>
        <v>Kavastu täiendava puurkaevu rajamine</v>
      </c>
      <c r="D10" s="1">
        <f>'2. Lühiajaline lahtikirjutatuna'!H64</f>
        <v>148000</v>
      </c>
      <c r="E10" s="68"/>
      <c r="F10" s="68">
        <f>D10</f>
        <v>148000</v>
      </c>
      <c r="G10" s="68"/>
      <c r="H10" s="68"/>
      <c r="I10" s="68"/>
      <c r="J10" s="6"/>
      <c r="K10" s="6"/>
      <c r="L10" s="6"/>
      <c r="M10" s="6"/>
      <c r="N10" s="6"/>
      <c r="O10" s="6"/>
      <c r="P10" s="6"/>
      <c r="Q10" s="6"/>
      <c r="R10" s="6">
        <f t="shared" si="3"/>
        <v>148000</v>
      </c>
      <c r="S10" s="6">
        <f t="shared" si="0"/>
        <v>0</v>
      </c>
      <c r="T10" s="6">
        <f t="shared" si="1"/>
        <v>148000</v>
      </c>
    </row>
    <row r="11" spans="1:20" ht="43.5" x14ac:dyDescent="0.35">
      <c r="A11" s="2">
        <v>6</v>
      </c>
      <c r="B11" s="2" t="s">
        <v>27</v>
      </c>
      <c r="C11" s="1" t="str">
        <f>'2. Lühiajaline lahtikirjutatuna'!A65</f>
        <v>Pilka küla ühisveevärgi ja kanalisatsioonisüsteemi rekonstrueerimine</v>
      </c>
      <c r="D11" s="67">
        <f>'2. Lühiajaline lahtikirjutatuna'!H96</f>
        <v>594250</v>
      </c>
      <c r="E11" s="68"/>
      <c r="F11" s="68"/>
      <c r="G11" s="68">
        <f>D11*0.2</f>
        <v>118850</v>
      </c>
      <c r="H11" s="68">
        <f>D11-G11</f>
        <v>475400</v>
      </c>
      <c r="I11" s="68"/>
      <c r="J11" s="6"/>
      <c r="K11" s="6"/>
      <c r="L11" s="6"/>
      <c r="M11" s="6"/>
      <c r="N11" s="6"/>
      <c r="O11" s="6"/>
      <c r="P11" s="6"/>
      <c r="Q11" s="6"/>
      <c r="R11" s="6">
        <f>SUM(E11:I11)</f>
        <v>594250</v>
      </c>
      <c r="S11" s="6">
        <f>SUM(J11:Q11)</f>
        <v>0</v>
      </c>
      <c r="T11" s="6">
        <f t="shared" si="1"/>
        <v>594250</v>
      </c>
    </row>
    <row r="12" spans="1:20" x14ac:dyDescent="0.35">
      <c r="A12" s="2"/>
      <c r="B12" s="5" t="s">
        <v>209</v>
      </c>
      <c r="C12" s="93"/>
      <c r="D12" s="94">
        <f>SUM(D6:D11)</f>
        <v>2194632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9" x14ac:dyDescent="0.35">
      <c r="A13" s="2">
        <v>7</v>
      </c>
      <c r="B13" s="2" t="s">
        <v>26</v>
      </c>
      <c r="C13" s="1" t="str">
        <f>'3. Pikaajaline lahtikirjutatuna'!A5</f>
        <v>Luunja aleviku reoveepumplate rekonstrueerimine</v>
      </c>
      <c r="D13" s="6">
        <f>'3. Pikaajaline lahtikirjutatuna'!H8</f>
        <v>135500</v>
      </c>
      <c r="E13" s="6"/>
      <c r="F13" s="6"/>
      <c r="G13" s="6"/>
      <c r="H13" s="6"/>
      <c r="I13" s="6"/>
      <c r="J13" s="70">
        <f>D13</f>
        <v>135500</v>
      </c>
      <c r="K13" s="70"/>
      <c r="L13" s="70"/>
      <c r="M13" s="70"/>
      <c r="N13" s="70"/>
      <c r="O13" s="70"/>
      <c r="P13" s="70"/>
      <c r="Q13" s="70"/>
      <c r="R13" s="6">
        <f t="shared" ref="R13:R15" si="4">SUM(E13:I13)</f>
        <v>0</v>
      </c>
      <c r="S13" s="6">
        <f t="shared" ref="S13:S15" si="5">SUM(J13:Q13)</f>
        <v>135500</v>
      </c>
      <c r="T13" s="6">
        <f t="shared" si="1"/>
        <v>135500</v>
      </c>
    </row>
    <row r="14" spans="1:20" ht="29" x14ac:dyDescent="0.35">
      <c r="A14" s="2">
        <v>8</v>
      </c>
      <c r="B14" s="2" t="s">
        <v>116</v>
      </c>
      <c r="C14" s="1" t="str">
        <f>'3. Pikaajaline lahtikirjutatuna'!A9</f>
        <v>Kakumetsa puurkaev-pumpla rekonstrueerimine</v>
      </c>
      <c r="D14" s="6">
        <f>'3. Pikaajaline lahtikirjutatuna'!H13</f>
        <v>120000</v>
      </c>
      <c r="E14" s="6"/>
      <c r="F14" s="6"/>
      <c r="G14" s="6"/>
      <c r="H14" s="6"/>
      <c r="I14" s="6"/>
      <c r="J14" s="70">
        <f>D14</f>
        <v>120000</v>
      </c>
      <c r="K14" s="70"/>
      <c r="L14" s="70"/>
      <c r="M14" s="70"/>
      <c r="N14" s="70"/>
      <c r="O14" s="70"/>
      <c r="P14" s="70"/>
      <c r="Q14" s="70"/>
      <c r="R14" s="6">
        <f t="shared" si="4"/>
        <v>0</v>
      </c>
      <c r="S14" s="6">
        <f t="shared" si="5"/>
        <v>120000</v>
      </c>
      <c r="T14" s="6">
        <f t="shared" si="1"/>
        <v>120000</v>
      </c>
    </row>
    <row r="15" spans="1:20" ht="45.5" customHeight="1" x14ac:dyDescent="0.35">
      <c r="A15" s="2">
        <v>9</v>
      </c>
      <c r="B15" s="1" t="s">
        <v>107</v>
      </c>
      <c r="C15" s="1" t="str">
        <f>'3. Pikaajaline lahtikirjutatuna'!A14</f>
        <v>Kaugloetavate veearvestite vahetamine Luunja valla asulates</v>
      </c>
      <c r="D15" s="67">
        <f>'3. Pikaajaline lahtikirjutatuna'!H20</f>
        <v>112590</v>
      </c>
      <c r="E15" s="6"/>
      <c r="F15" s="6"/>
      <c r="G15" s="6"/>
      <c r="H15" s="6"/>
      <c r="I15" s="6"/>
      <c r="J15" s="70"/>
      <c r="K15" s="70"/>
      <c r="L15" s="70">
        <f>D15*0.6</f>
        <v>67554</v>
      </c>
      <c r="M15" s="70"/>
      <c r="N15" s="70"/>
      <c r="O15" s="70">
        <f>D15-L15</f>
        <v>45036</v>
      </c>
      <c r="P15" s="70"/>
      <c r="Q15" s="70"/>
      <c r="R15" s="6">
        <f t="shared" si="4"/>
        <v>0</v>
      </c>
      <c r="S15" s="6">
        <f t="shared" si="5"/>
        <v>112590</v>
      </c>
      <c r="T15" s="6">
        <f t="shared" si="1"/>
        <v>112590</v>
      </c>
    </row>
    <row r="16" spans="1:20" s="7" customFormat="1" x14ac:dyDescent="0.35">
      <c r="A16" s="5"/>
      <c r="B16" s="168" t="s">
        <v>210</v>
      </c>
      <c r="C16" s="93"/>
      <c r="D16" s="94">
        <f>SUM(D13:D15)</f>
        <v>368090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"/>
      <c r="S16" s="6"/>
      <c r="T16" s="6"/>
    </row>
    <row r="17" spans="1:20" x14ac:dyDescent="0.35">
      <c r="A17" s="10"/>
      <c r="B17" s="25" t="s">
        <v>3</v>
      </c>
      <c r="C17" s="5"/>
      <c r="D17" s="60">
        <f>D12+D16</f>
        <v>2562722</v>
      </c>
      <c r="E17" s="60">
        <f>SUM(E6:E16)</f>
        <v>771328.8</v>
      </c>
      <c r="F17" s="60">
        <f t="shared" ref="F17:Q17" si="6">SUM(F6:F16)</f>
        <v>268703.19999999995</v>
      </c>
      <c r="G17" s="60">
        <f t="shared" si="6"/>
        <v>447700</v>
      </c>
      <c r="H17" s="60">
        <f t="shared" si="6"/>
        <v>475400</v>
      </c>
      <c r="I17" s="60">
        <f t="shared" si="6"/>
        <v>231500</v>
      </c>
      <c r="J17" s="60">
        <f t="shared" si="6"/>
        <v>255500</v>
      </c>
      <c r="K17" s="60">
        <f t="shared" si="6"/>
        <v>0</v>
      </c>
      <c r="L17" s="60">
        <f t="shared" si="6"/>
        <v>67554</v>
      </c>
      <c r="M17" s="60">
        <f t="shared" si="6"/>
        <v>0</v>
      </c>
      <c r="N17" s="60">
        <f t="shared" si="6"/>
        <v>0</v>
      </c>
      <c r="O17" s="60">
        <f t="shared" si="6"/>
        <v>45036</v>
      </c>
      <c r="P17" s="60">
        <f t="shared" si="6"/>
        <v>0</v>
      </c>
      <c r="Q17" s="60">
        <f t="shared" si="6"/>
        <v>0</v>
      </c>
      <c r="R17" s="60">
        <f>SUM(R6:R16)</f>
        <v>2194632</v>
      </c>
      <c r="S17" s="60">
        <f>SUM(S6:S16)</f>
        <v>368090</v>
      </c>
      <c r="T17" s="60">
        <f>SUM(T6:T16)</f>
        <v>2562722</v>
      </c>
    </row>
    <row r="18" spans="1:20" s="58" customFormat="1" ht="14.5" customHeight="1" x14ac:dyDescent="0.35">
      <c r="A18" s="193" t="s">
        <v>211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5"/>
    </row>
    <row r="19" spans="1:20" s="58" customFormat="1" x14ac:dyDescent="0.35">
      <c r="A19" s="10" t="s">
        <v>216</v>
      </c>
      <c r="B19" s="163"/>
      <c r="C19" s="164"/>
      <c r="D19" s="165"/>
      <c r="E19" s="166"/>
      <c r="F19" s="166"/>
      <c r="G19" s="166"/>
      <c r="H19" s="165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7"/>
    </row>
    <row r="20" spans="1:20" x14ac:dyDescent="0.35">
      <c r="A20" s="187" t="s">
        <v>212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9"/>
    </row>
    <row r="21" spans="1:20" ht="29" x14ac:dyDescent="0.35">
      <c r="A21" s="2">
        <v>1</v>
      </c>
      <c r="B21" s="2" t="s">
        <v>213</v>
      </c>
      <c r="C21" s="1" t="str">
        <f>'2. Lühiajaline lahtikirjutatuna'!A101</f>
        <v>Veibri küla Kaare tee ÜVK rekonstrueerimine</v>
      </c>
      <c r="D21" s="6">
        <f>'2. Lühiajaline lahtikirjutatuna'!H107</f>
        <v>362750</v>
      </c>
      <c r="E21" s="178"/>
      <c r="F21" s="68">
        <f>D21</f>
        <v>362750</v>
      </c>
      <c r="G21" s="178"/>
      <c r="H21" s="178"/>
      <c r="I21" s="178"/>
      <c r="J21" s="2"/>
      <c r="K21" s="2"/>
      <c r="L21" s="2"/>
      <c r="M21" s="2"/>
      <c r="N21" s="2"/>
      <c r="O21" s="2"/>
      <c r="P21" s="2"/>
      <c r="Q21" s="2"/>
      <c r="R21" s="2">
        <f>SUM(E21:I21)</f>
        <v>362750</v>
      </c>
      <c r="S21" s="2">
        <f>SUM(J21:Q21)</f>
        <v>0</v>
      </c>
      <c r="T21" s="2">
        <f>SUM(R21:S21)</f>
        <v>362750</v>
      </c>
    </row>
    <row r="22" spans="1:20" x14ac:dyDescent="0.35">
      <c r="A22" s="2">
        <v>2</v>
      </c>
      <c r="B22" s="2" t="s">
        <v>214</v>
      </c>
      <c r="C22" s="2" t="str">
        <f>'3. Pikaajaline lahtikirjutatuna'!A25</f>
        <v>Kabina küla ÜVK rajamine</v>
      </c>
      <c r="D22" s="6">
        <f>'3. Pikaajaline lahtikirjutatuna'!H68</f>
        <v>2129250</v>
      </c>
      <c r="E22" s="2"/>
      <c r="F22" s="2"/>
      <c r="G22" s="2"/>
      <c r="H22" s="2"/>
      <c r="I22" s="2"/>
      <c r="J22" s="69"/>
      <c r="K22" s="70">
        <f>D22*0.1</f>
        <v>212925</v>
      </c>
      <c r="L22" s="70">
        <f>D22*0.5</f>
        <v>1064625</v>
      </c>
      <c r="M22" s="70">
        <f>D22-K22-L22</f>
        <v>851700</v>
      </c>
      <c r="N22" s="69"/>
      <c r="O22" s="69"/>
      <c r="P22" s="69"/>
      <c r="Q22" s="69"/>
      <c r="R22" s="2">
        <f>SUM(E22:I22)</f>
        <v>0</v>
      </c>
      <c r="S22" s="2">
        <f>SUM(J22:Q22)</f>
        <v>2129250</v>
      </c>
      <c r="T22" s="2">
        <f>SUM(R22:S22)</f>
        <v>2129250</v>
      </c>
    </row>
    <row r="23" spans="1:20" s="7" customFormat="1" x14ac:dyDescent="0.35">
      <c r="A23" s="42"/>
      <c r="B23" s="25" t="s">
        <v>215</v>
      </c>
      <c r="C23" s="26"/>
      <c r="D23" s="60">
        <f>SUM(D21:D22)</f>
        <v>2492000</v>
      </c>
      <c r="E23" s="60">
        <f t="shared" ref="E23:T23" si="7">SUM(E21:E22)</f>
        <v>0</v>
      </c>
      <c r="F23" s="60">
        <f t="shared" si="7"/>
        <v>362750</v>
      </c>
      <c r="G23" s="60">
        <f t="shared" si="7"/>
        <v>0</v>
      </c>
      <c r="H23" s="60">
        <f t="shared" si="7"/>
        <v>0</v>
      </c>
      <c r="I23" s="60">
        <f t="shared" si="7"/>
        <v>0</v>
      </c>
      <c r="J23" s="60">
        <f t="shared" si="7"/>
        <v>0</v>
      </c>
      <c r="K23" s="60">
        <f t="shared" si="7"/>
        <v>212925</v>
      </c>
      <c r="L23" s="60">
        <f t="shared" si="7"/>
        <v>1064625</v>
      </c>
      <c r="M23" s="60">
        <f t="shared" si="7"/>
        <v>851700</v>
      </c>
      <c r="N23" s="60">
        <f t="shared" si="7"/>
        <v>0</v>
      </c>
      <c r="O23" s="60">
        <f t="shared" si="7"/>
        <v>0</v>
      </c>
      <c r="P23" s="60">
        <f t="shared" si="7"/>
        <v>0</v>
      </c>
      <c r="Q23" s="60">
        <f t="shared" si="7"/>
        <v>0</v>
      </c>
      <c r="R23" s="60">
        <f t="shared" si="7"/>
        <v>362750</v>
      </c>
      <c r="S23" s="60">
        <f t="shared" si="7"/>
        <v>2129250</v>
      </c>
      <c r="T23" s="60">
        <f t="shared" si="7"/>
        <v>2492000</v>
      </c>
    </row>
  </sheetData>
  <autoFilter ref="A3:T17" xr:uid="{542D947A-DA1C-46B7-B3C1-C3195BBB925C}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0">
    <mergeCell ref="A18:T18"/>
    <mergeCell ref="A20:T20"/>
    <mergeCell ref="A3:A4"/>
    <mergeCell ref="A5:T5"/>
    <mergeCell ref="E3:I3"/>
    <mergeCell ref="R3:R4"/>
    <mergeCell ref="S3:S4"/>
    <mergeCell ref="J3:Q3"/>
    <mergeCell ref="T3:T4"/>
    <mergeCell ref="D3:D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E606-8527-4662-BF5C-0AC3DCDF78A7}">
  <dimension ref="A1:Q12"/>
  <sheetViews>
    <sheetView workbookViewId="0">
      <selection activeCell="J13" sqref="J13"/>
    </sheetView>
  </sheetViews>
  <sheetFormatPr defaultRowHeight="14.5" x14ac:dyDescent="0.35"/>
  <cols>
    <col min="1" max="1" width="4.453125" customWidth="1"/>
    <col min="2" max="2" width="12" bestFit="1" customWidth="1"/>
    <col min="3" max="3" width="48" customWidth="1"/>
    <col min="4" max="5" width="6.54296875" bestFit="1" customWidth="1"/>
    <col min="6" max="6" width="7.1796875" bestFit="1" customWidth="1"/>
    <col min="7" max="12" width="6.54296875" bestFit="1" customWidth="1"/>
    <col min="13" max="16" width="5.1796875" bestFit="1" customWidth="1"/>
    <col min="17" max="17" width="7.54296875" bestFit="1" customWidth="1"/>
  </cols>
  <sheetData>
    <row r="1" spans="1:17" ht="18.5" x14ac:dyDescent="0.35">
      <c r="A1" s="205" t="s">
        <v>43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3" spans="1:17" x14ac:dyDescent="0.35">
      <c r="A3" s="137" t="s">
        <v>44</v>
      </c>
      <c r="B3" s="137" t="s">
        <v>1</v>
      </c>
      <c r="C3" s="138" t="s">
        <v>45</v>
      </c>
      <c r="D3" s="139">
        <v>2023</v>
      </c>
      <c r="E3" s="139">
        <v>2024</v>
      </c>
      <c r="F3" s="139">
        <v>2025</v>
      </c>
      <c r="G3" s="139">
        <v>2026</v>
      </c>
      <c r="H3" s="140">
        <v>2027</v>
      </c>
      <c r="I3" s="140">
        <v>2028</v>
      </c>
      <c r="J3" s="140">
        <v>2029</v>
      </c>
      <c r="K3" s="140">
        <v>2030</v>
      </c>
      <c r="L3" s="140">
        <v>2031</v>
      </c>
      <c r="M3" s="140">
        <v>2032</v>
      </c>
      <c r="N3" s="140">
        <v>2033</v>
      </c>
      <c r="O3" s="140">
        <v>2034</v>
      </c>
      <c r="P3" s="140">
        <v>2035</v>
      </c>
      <c r="Q3" s="4" t="s">
        <v>3</v>
      </c>
    </row>
    <row r="4" spans="1:17" s="58" customFormat="1" x14ac:dyDescent="0.35">
      <c r="A4" s="103" t="s">
        <v>165</v>
      </c>
      <c r="B4" s="104"/>
      <c r="C4" s="105"/>
      <c r="D4" s="106"/>
      <c r="E4" s="106"/>
      <c r="F4" s="106"/>
      <c r="G4" s="106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1:17" ht="29" x14ac:dyDescent="0.35">
      <c r="A5" s="87" t="s">
        <v>46</v>
      </c>
      <c r="B5" s="85" t="s">
        <v>96</v>
      </c>
      <c r="C5" s="54" t="s">
        <v>144</v>
      </c>
      <c r="D5" s="86"/>
      <c r="E5" s="88"/>
      <c r="F5" s="88"/>
      <c r="G5" s="24">
        <v>20000</v>
      </c>
      <c r="H5" s="89"/>
      <c r="I5" s="17"/>
      <c r="J5" s="17"/>
      <c r="K5" s="17"/>
      <c r="L5" s="17"/>
      <c r="M5" s="17"/>
      <c r="N5" s="17"/>
      <c r="O5" s="17"/>
      <c r="P5" s="17"/>
      <c r="Q5" s="141">
        <f>SUM(D5:P5)</f>
        <v>20000</v>
      </c>
    </row>
    <row r="6" spans="1:17" ht="29" x14ac:dyDescent="0.35">
      <c r="A6" s="11" t="s">
        <v>47</v>
      </c>
      <c r="B6" s="12" t="s">
        <v>30</v>
      </c>
      <c r="C6" s="53" t="s">
        <v>151</v>
      </c>
      <c r="D6" s="2"/>
      <c r="E6" s="6">
        <v>23300</v>
      </c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141">
        <f>SUM(D6:P6)</f>
        <v>23300</v>
      </c>
    </row>
    <row r="7" spans="1:17" ht="58" x14ac:dyDescent="0.35">
      <c r="A7" s="13" t="s">
        <v>170</v>
      </c>
      <c r="B7" s="14" t="s">
        <v>31</v>
      </c>
      <c r="C7" s="54" t="s">
        <v>173</v>
      </c>
      <c r="D7" s="15"/>
      <c r="E7" s="15"/>
      <c r="F7" s="24">
        <v>100000</v>
      </c>
      <c r="G7" s="15"/>
      <c r="H7" s="16"/>
      <c r="I7" s="16"/>
      <c r="J7" s="16"/>
      <c r="K7" s="16"/>
      <c r="L7" s="16"/>
      <c r="M7" s="16"/>
      <c r="N7" s="16"/>
      <c r="O7" s="16"/>
      <c r="P7" s="17"/>
      <c r="Q7" s="141">
        <f t="shared" ref="Q7:Q8" si="0">SUM(D7:P7)</f>
        <v>100000</v>
      </c>
    </row>
    <row r="8" spans="1:17" x14ac:dyDescent="0.35">
      <c r="A8" s="13" t="s">
        <v>171</v>
      </c>
      <c r="B8" s="14" t="s">
        <v>97</v>
      </c>
      <c r="C8" s="54" t="s">
        <v>172</v>
      </c>
      <c r="D8" s="132"/>
      <c r="E8" s="132"/>
      <c r="F8" s="133"/>
      <c r="G8" s="132"/>
      <c r="H8" s="136">
        <v>20000</v>
      </c>
      <c r="I8" s="134"/>
      <c r="J8" s="134"/>
      <c r="K8" s="134"/>
      <c r="L8" s="134"/>
      <c r="M8" s="134"/>
      <c r="N8" s="134"/>
      <c r="O8" s="134"/>
      <c r="P8" s="135"/>
      <c r="Q8" s="141">
        <f t="shared" si="0"/>
        <v>20000</v>
      </c>
    </row>
    <row r="9" spans="1:17" s="58" customFormat="1" x14ac:dyDescent="0.35">
      <c r="A9" s="109" t="s">
        <v>166</v>
      </c>
      <c r="B9" s="110"/>
      <c r="C9" s="111"/>
      <c r="D9" s="48"/>
      <c r="E9" s="112"/>
      <c r="F9" s="48"/>
      <c r="G9" s="113"/>
      <c r="H9" s="114"/>
      <c r="I9" s="115"/>
      <c r="J9" s="114"/>
      <c r="K9" s="114"/>
      <c r="L9" s="114"/>
      <c r="M9" s="114"/>
      <c r="N9" s="116"/>
      <c r="O9" s="116"/>
      <c r="P9" s="116"/>
      <c r="Q9" s="142">
        <f>SUM(Q5:Q8)</f>
        <v>163300</v>
      </c>
    </row>
    <row r="10" spans="1:17" s="58" customFormat="1" x14ac:dyDescent="0.35">
      <c r="A10" s="103" t="s">
        <v>167</v>
      </c>
      <c r="B10" s="117"/>
      <c r="C10" s="118"/>
      <c r="D10" s="119"/>
      <c r="E10" s="119"/>
      <c r="F10" s="119"/>
      <c r="G10" s="119"/>
      <c r="H10" s="120"/>
      <c r="I10" s="120"/>
      <c r="J10" s="120"/>
      <c r="K10" s="120"/>
      <c r="L10" s="120"/>
      <c r="M10" s="120"/>
      <c r="N10" s="120"/>
      <c r="O10" s="120"/>
      <c r="P10" s="121"/>
      <c r="Q10" s="122"/>
    </row>
    <row r="11" spans="1:17" s="58" customFormat="1" x14ac:dyDescent="0.35">
      <c r="A11" s="153" t="s">
        <v>46</v>
      </c>
      <c r="B11" s="123" t="s">
        <v>96</v>
      </c>
      <c r="C11" s="124" t="s">
        <v>169</v>
      </c>
      <c r="D11" s="101"/>
      <c r="E11" s="125">
        <v>50000</v>
      </c>
      <c r="F11" s="125">
        <v>150000</v>
      </c>
      <c r="G11" s="102"/>
      <c r="H11" s="126"/>
      <c r="I11" s="127"/>
      <c r="J11" s="126"/>
      <c r="K11" s="126"/>
      <c r="L11" s="126"/>
      <c r="M11" s="126"/>
      <c r="N11" s="128"/>
      <c r="O11" s="128"/>
      <c r="P11" s="128"/>
      <c r="Q11" s="143">
        <f t="shared" ref="Q11" si="1">SUM(D11:P11)</f>
        <v>200000</v>
      </c>
    </row>
    <row r="12" spans="1:17" s="58" customFormat="1" x14ac:dyDescent="0.35">
      <c r="A12" s="129" t="s">
        <v>168</v>
      </c>
      <c r="B12" s="10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43"/>
      <c r="Q12" s="81">
        <f>SUM(Q11:Q11)</f>
        <v>200000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ÜHIKHINNAD</vt:lpstr>
      <vt:lpstr>2. Lühiajaline lahtikirjutatuna</vt:lpstr>
      <vt:lpstr>3. Pikaajaline lahtikirjutatuna</vt:lpstr>
      <vt:lpstr>4. KOOND</vt:lpstr>
      <vt:lpstr>5. Tuletõrjevesi ja sademevesi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dcterms:created xsi:type="dcterms:W3CDTF">2022-06-13T07:12:00Z</dcterms:created>
  <dcterms:modified xsi:type="dcterms:W3CDTF">2023-06-20T09:42:08Z</dcterms:modified>
</cp:coreProperties>
</file>