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Majandus\Sademevesi\Kava avalikustamine ja kehtestamine\Dokumendid määruse juurde\"/>
    </mc:Choice>
  </mc:AlternateContent>
  <xr:revisionPtr revIDLastSave="0" documentId="8_{68866725-A847-4F03-AB2C-DF49475534A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valgalad" sheetId="1" r:id="rId1"/>
    <sheet name="äravool" sheetId="3" r:id="rId2"/>
    <sheet name="äravoolu parameetrid" sheetId="2" state="hidden" r:id="rId3"/>
  </sheets>
  <definedNames>
    <definedName name="_xlnm._FilterDatabase" localSheetId="0" hidden="1">valgalad!$A$1:$F$1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3" l="1"/>
  <c r="CI31" i="3"/>
  <c r="CH31" i="3"/>
  <c r="CG31" i="3"/>
  <c r="CE33" i="3"/>
  <c r="BN6" i="3"/>
  <c r="BK33" i="3"/>
  <c r="BM6" i="3"/>
  <c r="BM33" i="3"/>
  <c r="BJ45" i="3"/>
  <c r="BJ40" i="3"/>
  <c r="BJ35" i="3"/>
  <c r="BJ8" i="3"/>
  <c r="BJ13" i="3"/>
  <c r="BJ18" i="3"/>
  <c r="BI45" i="3"/>
  <c r="BI18" i="3"/>
  <c r="BI40" i="3"/>
  <c r="BI13" i="3"/>
  <c r="BH45" i="3"/>
  <c r="BH40" i="3"/>
  <c r="BH35" i="3"/>
  <c r="BH8" i="3"/>
  <c r="BH13" i="3"/>
  <c r="BH18" i="3"/>
  <c r="BG40" i="3"/>
  <c r="BG13" i="3"/>
  <c r="BE40" i="3"/>
  <c r="BE13" i="3"/>
  <c r="BD40" i="3"/>
  <c r="BD13" i="3"/>
  <c r="BB40" i="3"/>
  <c r="BB13" i="3"/>
  <c r="BB18" i="3"/>
  <c r="BA40" i="3"/>
  <c r="BA13" i="3"/>
  <c r="AZ40" i="3"/>
  <c r="AZ45" i="3"/>
  <c r="AZ13" i="3"/>
  <c r="AZ18" i="3"/>
  <c r="AY45" i="3"/>
  <c r="AY40" i="3"/>
  <c r="AY35" i="3"/>
  <c r="AY8" i="3"/>
  <c r="AY13" i="3"/>
  <c r="AY18" i="3"/>
  <c r="AX45" i="3"/>
  <c r="AX40" i="3"/>
  <c r="AX13" i="3"/>
  <c r="AX18" i="3"/>
  <c r="AW45" i="3"/>
  <c r="AW40" i="3"/>
  <c r="AW13" i="3"/>
  <c r="AW18" i="3"/>
  <c r="AV45" i="3"/>
  <c r="AV40" i="3"/>
  <c r="AV35" i="3"/>
  <c r="AV18" i="3"/>
  <c r="AV13" i="3"/>
  <c r="AV8" i="3"/>
  <c r="AU45" i="3"/>
  <c r="AU40" i="3"/>
  <c r="AU35" i="3"/>
  <c r="AU8" i="3"/>
  <c r="AU13" i="3"/>
  <c r="AU18" i="3"/>
  <c r="AT45" i="3"/>
  <c r="AT40" i="3"/>
  <c r="AT18" i="3"/>
  <c r="AT13" i="3"/>
  <c r="AS45" i="3"/>
  <c r="AS40" i="3"/>
  <c r="AS18" i="3"/>
  <c r="AS13" i="3"/>
  <c r="AR45" i="3"/>
  <c r="AR40" i="3"/>
  <c r="AR13" i="3"/>
  <c r="AR18" i="3"/>
  <c r="AQ45" i="3"/>
  <c r="AQ40" i="3"/>
  <c r="AQ13" i="3"/>
  <c r="AQ18" i="3"/>
  <c r="AJ35" i="3"/>
  <c r="AK35" i="3"/>
  <c r="AL35" i="3"/>
  <c r="AM35" i="3"/>
  <c r="AN35" i="3"/>
  <c r="AO35" i="3"/>
  <c r="AP35" i="3"/>
  <c r="AQ35" i="3"/>
  <c r="AR35" i="3"/>
  <c r="AS35" i="3"/>
  <c r="AT35" i="3"/>
  <c r="AW35" i="3"/>
  <c r="AX35" i="3"/>
  <c r="AZ35" i="3"/>
  <c r="BA35" i="3"/>
  <c r="BB35" i="3"/>
  <c r="BC35" i="3"/>
  <c r="BD35" i="3"/>
  <c r="BE35" i="3"/>
  <c r="BF35" i="3"/>
  <c r="BG35" i="3"/>
  <c r="BI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D35" i="3"/>
  <c r="CE35" i="3"/>
  <c r="CF35" i="3"/>
  <c r="CG35" i="3"/>
  <c r="CH35" i="3"/>
  <c r="CI35" i="3"/>
  <c r="CJ35" i="3"/>
  <c r="AJ8" i="3"/>
  <c r="AK8" i="3"/>
  <c r="AL8" i="3"/>
  <c r="AM8" i="3"/>
  <c r="AN8" i="3"/>
  <c r="AO8" i="3"/>
  <c r="AP8" i="3"/>
  <c r="AQ8" i="3"/>
  <c r="AR8" i="3"/>
  <c r="AS8" i="3"/>
  <c r="AT8" i="3"/>
  <c r="AW8" i="3"/>
  <c r="AX8" i="3"/>
  <c r="AZ8" i="3"/>
  <c r="BA8" i="3"/>
  <c r="BB8" i="3"/>
  <c r="BC8" i="3"/>
  <c r="BD8" i="3"/>
  <c r="BE8" i="3"/>
  <c r="BF8" i="3"/>
  <c r="BG8" i="3"/>
  <c r="BI8" i="3"/>
  <c r="BK8" i="3"/>
  <c r="BL8" i="3"/>
  <c r="BM8" i="3"/>
  <c r="BN8" i="3"/>
  <c r="BO8" i="3"/>
  <c r="BP8" i="3"/>
  <c r="BQ8" i="3"/>
  <c r="BR8" i="3"/>
  <c r="BS8" i="3"/>
  <c r="BT8" i="3"/>
  <c r="BU8" i="3"/>
  <c r="BV8" i="3"/>
  <c r="BW8" i="3"/>
  <c r="BX8" i="3"/>
  <c r="BY8" i="3"/>
  <c r="BZ8" i="3"/>
  <c r="CA8" i="3"/>
  <c r="CB8" i="3"/>
  <c r="CC8" i="3"/>
  <c r="CD8" i="3"/>
  <c r="CE8" i="3"/>
  <c r="CF8" i="3"/>
  <c r="CG8" i="3"/>
  <c r="CH8" i="3"/>
  <c r="CI8" i="3"/>
  <c r="CJ8" i="3"/>
  <c r="AI35" i="3"/>
  <c r="AI8" i="3"/>
  <c r="AH35" i="3"/>
  <c r="AH8" i="3"/>
  <c r="AG35" i="3"/>
  <c r="AG8" i="3"/>
  <c r="AE35" i="3"/>
  <c r="AE8" i="3"/>
  <c r="AD35" i="3"/>
  <c r="AD8" i="3"/>
  <c r="AC45" i="3"/>
  <c r="AC40" i="3"/>
  <c r="AC35" i="3"/>
  <c r="AC18" i="3"/>
  <c r="AC13" i="3"/>
  <c r="AC8" i="3"/>
  <c r="AB33" i="3"/>
  <c r="AB35" i="3"/>
  <c r="AB8" i="3"/>
  <c r="AA45" i="3"/>
  <c r="AA40" i="3"/>
  <c r="AA13" i="3"/>
  <c r="AA18" i="3"/>
  <c r="AA35" i="3"/>
  <c r="AA8" i="3"/>
  <c r="Z45" i="3"/>
  <c r="Z40" i="3"/>
  <c r="Z18" i="3"/>
  <c r="Z13" i="3"/>
  <c r="Z35" i="3"/>
  <c r="Z8" i="3"/>
  <c r="Y35" i="3"/>
  <c r="Y8" i="3"/>
  <c r="X35" i="3"/>
  <c r="X8" i="3"/>
  <c r="W35" i="3"/>
  <c r="W45" i="3"/>
  <c r="W18" i="3"/>
  <c r="W40" i="3"/>
  <c r="W13" i="3"/>
  <c r="W8" i="3"/>
  <c r="V8" i="3"/>
  <c r="V35" i="3"/>
  <c r="U35" i="3"/>
  <c r="U8" i="3"/>
  <c r="T35" i="3"/>
  <c r="T8" i="3"/>
  <c r="S45" i="3"/>
  <c r="S40" i="3"/>
  <c r="S35" i="3"/>
  <c r="S18" i="3"/>
  <c r="S13" i="3"/>
  <c r="S8" i="3"/>
  <c r="R35" i="3"/>
  <c r="R8" i="3"/>
  <c r="Q35" i="3"/>
  <c r="Q8" i="3"/>
  <c r="P35" i="3" l="1"/>
  <c r="P8" i="3"/>
  <c r="O45" i="3"/>
  <c r="O40" i="3"/>
  <c r="O35" i="3"/>
  <c r="O18" i="3"/>
  <c r="O13" i="3"/>
  <c r="O8" i="3"/>
  <c r="N35" i="3"/>
  <c r="N8" i="3"/>
  <c r="M35" i="3"/>
  <c r="M8" i="3"/>
  <c r="L35" i="3"/>
  <c r="L8" i="3"/>
  <c r="K35" i="3"/>
  <c r="K8" i="3"/>
  <c r="J35" i="3"/>
  <c r="J8" i="3"/>
  <c r="I35" i="3"/>
  <c r="I8" i="3"/>
  <c r="H35" i="3"/>
  <c r="H8" i="3"/>
  <c r="G35" i="3"/>
  <c r="G8" i="3"/>
  <c r="F35" i="3"/>
  <c r="F8" i="3"/>
  <c r="E45" i="3" l="1"/>
  <c r="E18" i="3"/>
  <c r="E35" i="3"/>
  <c r="E8" i="3"/>
  <c r="BB33" i="3"/>
  <c r="BQ33" i="3"/>
  <c r="U48" i="3"/>
  <c r="U33" i="3"/>
  <c r="BV33" i="3" l="1"/>
  <c r="AG33" i="3"/>
  <c r="BU33" i="3"/>
  <c r="BT33" i="3"/>
  <c r="F33" i="3"/>
  <c r="E33" i="3"/>
  <c r="K33" i="3"/>
  <c r="N33" i="3"/>
  <c r="E34" i="3" l="1"/>
  <c r="Y33" i="3"/>
  <c r="AI33" i="3"/>
  <c r="AK33" i="3"/>
  <c r="T33" i="3"/>
  <c r="BY33" i="3"/>
  <c r="BZ33" i="3"/>
  <c r="AD33" i="3"/>
  <c r="J33" i="3"/>
  <c r="BB4" i="3"/>
  <c r="BR33" i="3"/>
  <c r="BN33" i="3"/>
  <c r="BL33" i="3"/>
  <c r="Q33" i="3"/>
  <c r="M33" i="3"/>
  <c r="CG33" i="3"/>
  <c r="H33" i="3"/>
  <c r="I33" i="3" l="1"/>
  <c r="CF33" i="3"/>
  <c r="AF6" i="3"/>
  <c r="AF33" i="3"/>
  <c r="AE33" i="3"/>
  <c r="AE38" i="3"/>
  <c r="AE39" i="3" s="1"/>
  <c r="AE48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D36" i="3"/>
  <c r="CE36" i="3"/>
  <c r="CF36" i="3"/>
  <c r="CG36" i="3"/>
  <c r="CH36" i="3"/>
  <c r="CI36" i="3"/>
  <c r="CJ36" i="3"/>
  <c r="CI33" i="3"/>
  <c r="CH33" i="3"/>
  <c r="CC33" i="3"/>
  <c r="CB33" i="3"/>
  <c r="CA33" i="3"/>
  <c r="CA6" i="3"/>
  <c r="BX33" i="3"/>
  <c r="BW33" i="3"/>
  <c r="BS33" i="3"/>
  <c r="BP33" i="3"/>
  <c r="BO33" i="3"/>
  <c r="BI33" i="3"/>
  <c r="BG33" i="3"/>
  <c r="BF33" i="3"/>
  <c r="BE33" i="3"/>
  <c r="BD33" i="3"/>
  <c r="BC33" i="3"/>
  <c r="BB6" i="3"/>
  <c r="AR33" i="3"/>
  <c r="AR6" i="3"/>
  <c r="AP33" i="3"/>
  <c r="AO33" i="3"/>
  <c r="AM33" i="3"/>
  <c r="AM6" i="3"/>
  <c r="AL33" i="3"/>
  <c r="AH33" i="3"/>
  <c r="AC33" i="3"/>
  <c r="Z33" i="3"/>
  <c r="Z6" i="3"/>
  <c r="Y6" i="3"/>
  <c r="X33" i="3"/>
  <c r="S33" i="3"/>
  <c r="S6" i="3"/>
  <c r="R33" i="3"/>
  <c r="R6" i="3"/>
  <c r="Q6" i="3"/>
  <c r="P33" i="3"/>
  <c r="P6" i="3"/>
  <c r="O33" i="3"/>
  <c r="L33" i="3"/>
  <c r="G33" i="3"/>
  <c r="E6" i="3"/>
  <c r="AF35" i="3"/>
  <c r="BL41" i="3"/>
  <c r="BL40" i="3"/>
  <c r="CJ41" i="3"/>
  <c r="CI41" i="3"/>
  <c r="CH41" i="3"/>
  <c r="CG41" i="3"/>
  <c r="CF41" i="3"/>
  <c r="CE41" i="3"/>
  <c r="CD41" i="3"/>
  <c r="CC41" i="3"/>
  <c r="CB41" i="3"/>
  <c r="CA41" i="3"/>
  <c r="BZ41" i="3"/>
  <c r="BY41" i="3"/>
  <c r="BX41" i="3"/>
  <c r="BW41" i="3"/>
  <c r="BV41" i="3"/>
  <c r="BU41" i="3"/>
  <c r="BT41" i="3"/>
  <c r="BS41" i="3"/>
  <c r="BR41" i="3"/>
  <c r="BQ41" i="3"/>
  <c r="BP41" i="3"/>
  <c r="BO41" i="3"/>
  <c r="BN41" i="3"/>
  <c r="BM41" i="3"/>
  <c r="BK41" i="3"/>
  <c r="BJ41" i="3"/>
  <c r="BI41" i="3"/>
  <c r="BH41" i="3"/>
  <c r="BG41" i="3"/>
  <c r="BF41" i="3"/>
  <c r="BE41" i="3"/>
  <c r="BD41" i="3"/>
  <c r="BC41" i="3"/>
  <c r="BB41" i="3"/>
  <c r="BA41" i="3"/>
  <c r="AZ41" i="3"/>
  <c r="AY41" i="3"/>
  <c r="AX41" i="3"/>
  <c r="AW41" i="3"/>
  <c r="AV41" i="3"/>
  <c r="AU41" i="3"/>
  <c r="AU42" i="3" s="1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W42" i="3" s="1"/>
  <c r="V41" i="3"/>
  <c r="U41" i="3"/>
  <c r="T41" i="3"/>
  <c r="S41" i="3"/>
  <c r="R41" i="3"/>
  <c r="Q41" i="3"/>
  <c r="P41" i="3"/>
  <c r="O41" i="3"/>
  <c r="O42" i="3" s="1"/>
  <c r="N41" i="3"/>
  <c r="M41" i="3"/>
  <c r="L41" i="3"/>
  <c r="K41" i="3"/>
  <c r="J41" i="3"/>
  <c r="I41" i="3"/>
  <c r="H41" i="3"/>
  <c r="G41" i="3"/>
  <c r="F41" i="3"/>
  <c r="E41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W42" i="3" s="1"/>
  <c r="BV40" i="3"/>
  <c r="BU40" i="3"/>
  <c r="BT40" i="3"/>
  <c r="BS40" i="3"/>
  <c r="BR40" i="3"/>
  <c r="BQ40" i="3"/>
  <c r="BP40" i="3"/>
  <c r="BO40" i="3"/>
  <c r="BO42" i="3" s="1"/>
  <c r="BN40" i="3"/>
  <c r="BM40" i="3"/>
  <c r="BK40" i="3"/>
  <c r="BF40" i="3"/>
  <c r="BC40" i="3"/>
  <c r="AT42" i="3"/>
  <c r="AP40" i="3"/>
  <c r="AO40" i="3"/>
  <c r="AN40" i="3"/>
  <c r="AM40" i="3"/>
  <c r="AL40" i="3"/>
  <c r="AK40" i="3"/>
  <c r="AK42" i="3" s="1"/>
  <c r="AJ40" i="3"/>
  <c r="AI40" i="3"/>
  <c r="AH40" i="3"/>
  <c r="AG40" i="3"/>
  <c r="AF40" i="3"/>
  <c r="AE40" i="3"/>
  <c r="AD40" i="3"/>
  <c r="AC42" i="3"/>
  <c r="AB40" i="3"/>
  <c r="Y40" i="3"/>
  <c r="X40" i="3"/>
  <c r="V40" i="3"/>
  <c r="U40" i="3"/>
  <c r="T40" i="3"/>
  <c r="T42" i="3" s="1"/>
  <c r="R40" i="3"/>
  <c r="Q40" i="3"/>
  <c r="P40" i="3"/>
  <c r="N40" i="3"/>
  <c r="M40" i="3"/>
  <c r="L40" i="3"/>
  <c r="L42" i="3" s="1"/>
  <c r="K40" i="3"/>
  <c r="J40" i="3"/>
  <c r="I40" i="3"/>
  <c r="H40" i="3"/>
  <c r="G40" i="3"/>
  <c r="F40" i="3"/>
  <c r="E40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I42" i="3" s="1"/>
  <c r="BH39" i="3"/>
  <c r="BH42" i="3" s="1"/>
  <c r="BG39" i="3"/>
  <c r="BG42" i="3" s="1"/>
  <c r="BF39" i="3"/>
  <c r="BE39" i="3"/>
  <c r="BD39" i="3"/>
  <c r="BD42" i="3" s="1"/>
  <c r="BC39" i="3"/>
  <c r="BB39" i="3"/>
  <c r="BB42" i="3" s="1"/>
  <c r="BA39" i="3"/>
  <c r="BA42" i="3" s="1"/>
  <c r="AZ39" i="3"/>
  <c r="AY39" i="3"/>
  <c r="AY42" i="3" s="1"/>
  <c r="AX39" i="3"/>
  <c r="AW39" i="3"/>
  <c r="AW42" i="3" s="1"/>
  <c r="AV39" i="3"/>
  <c r="AV42" i="3" s="1"/>
  <c r="AU39" i="3"/>
  <c r="AT39" i="3"/>
  <c r="AS39" i="3"/>
  <c r="AR39" i="3"/>
  <c r="AR42" i="3" s="1"/>
  <c r="AQ39" i="3"/>
  <c r="AQ42" i="3" s="1"/>
  <c r="AP39" i="3"/>
  <c r="AO39" i="3"/>
  <c r="AN39" i="3"/>
  <c r="AM39" i="3"/>
  <c r="AL39" i="3"/>
  <c r="AK39" i="3"/>
  <c r="AJ39" i="3"/>
  <c r="AI39" i="3"/>
  <c r="AH39" i="3"/>
  <c r="AG39" i="3"/>
  <c r="AF39" i="3"/>
  <c r="AD39" i="3"/>
  <c r="AC39" i="3"/>
  <c r="AB39" i="3"/>
  <c r="AA39" i="3"/>
  <c r="AA42" i="3" s="1"/>
  <c r="Z39" i="3"/>
  <c r="Y39" i="3"/>
  <c r="X39" i="3"/>
  <c r="W39" i="3"/>
  <c r="V39" i="3"/>
  <c r="U39" i="3"/>
  <c r="T39" i="3"/>
  <c r="S39" i="3"/>
  <c r="S42" i="3" s="1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E42" i="3" l="1"/>
  <c r="M42" i="3"/>
  <c r="AD42" i="3"/>
  <c r="BF42" i="3"/>
  <c r="BP42" i="3"/>
  <c r="BX42" i="3"/>
  <c r="CF42" i="3"/>
  <c r="BL42" i="3"/>
  <c r="F42" i="3"/>
  <c r="V42" i="3"/>
  <c r="AM42" i="3"/>
  <c r="BQ42" i="3"/>
  <c r="CG42" i="3"/>
  <c r="G42" i="3"/>
  <c r="AF42" i="3"/>
  <c r="CH42" i="3"/>
  <c r="H42" i="3"/>
  <c r="X42" i="3"/>
  <c r="AO42" i="3"/>
  <c r="CA42" i="3"/>
  <c r="CI42" i="3"/>
  <c r="Q42" i="3"/>
  <c r="Y42" i="3"/>
  <c r="AH42" i="3"/>
  <c r="AP42" i="3"/>
  <c r="BK42" i="3"/>
  <c r="BT42" i="3"/>
  <c r="CB42" i="3"/>
  <c r="CJ42" i="3"/>
  <c r="J42" i="3"/>
  <c r="R42" i="3"/>
  <c r="AI42" i="3"/>
  <c r="BU42" i="3"/>
  <c r="CC42" i="3"/>
  <c r="K42" i="3"/>
  <c r="AJ42" i="3"/>
  <c r="BC42" i="3"/>
  <c r="BV42" i="3"/>
  <c r="AX42" i="3"/>
  <c r="AG42" i="3"/>
  <c r="BR42" i="3"/>
  <c r="CD42" i="3"/>
  <c r="U42" i="3"/>
  <c r="BE42" i="3"/>
  <c r="BS42" i="3"/>
  <c r="CE42" i="3"/>
  <c r="I42" i="3"/>
  <c r="AS42" i="3"/>
  <c r="AL42" i="3"/>
  <c r="Z42" i="3"/>
  <c r="BJ42" i="3"/>
  <c r="P42" i="3"/>
  <c r="AN42" i="3"/>
  <c r="AZ42" i="3"/>
  <c r="BM42" i="3"/>
  <c r="BY42" i="3"/>
  <c r="N42" i="3"/>
  <c r="AB42" i="3"/>
  <c r="BN42" i="3"/>
  <c r="BZ42" i="3"/>
  <c r="AE42" i="3"/>
  <c r="E13" i="3"/>
  <c r="F13" i="3"/>
  <c r="G13" i="3"/>
  <c r="H13" i="3"/>
  <c r="I13" i="3"/>
  <c r="J13" i="3"/>
  <c r="K13" i="3"/>
  <c r="L13" i="3"/>
  <c r="M13" i="3"/>
  <c r="N13" i="3"/>
  <c r="P13" i="3"/>
  <c r="Q13" i="3"/>
  <c r="R13" i="3"/>
  <c r="T13" i="3"/>
  <c r="U13" i="3"/>
  <c r="V13" i="3"/>
  <c r="X13" i="3"/>
  <c r="Y13" i="3"/>
  <c r="AB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BC13" i="3"/>
  <c r="BF13" i="3"/>
  <c r="BS13" i="3"/>
  <c r="BT13" i="3"/>
  <c r="BU13" i="3"/>
  <c r="BV13" i="3"/>
  <c r="BW13" i="3"/>
  <c r="BX13" i="3"/>
  <c r="BY13" i="3"/>
  <c r="BZ13" i="3"/>
  <c r="CA13" i="3"/>
  <c r="CB13" i="3"/>
  <c r="CC13" i="3"/>
  <c r="CD13" i="3"/>
  <c r="CE13" i="3"/>
  <c r="CF13" i="3"/>
  <c r="CG13" i="3"/>
  <c r="CH13" i="3"/>
  <c r="CI13" i="3"/>
  <c r="CJ13" i="3"/>
  <c r="BL13" i="3"/>
  <c r="BM13" i="3"/>
  <c r="BN13" i="3"/>
  <c r="BO13" i="3"/>
  <c r="BP13" i="3"/>
  <c r="BQ13" i="3"/>
  <c r="BR13" i="3"/>
  <c r="BK13" i="3"/>
  <c r="CI4" i="3"/>
  <c r="CI5" i="3" s="1"/>
  <c r="CG4" i="3"/>
  <c r="CG5" i="3" s="1"/>
  <c r="CH4" i="3"/>
  <c r="CH16" i="3" s="1"/>
  <c r="CH17" i="3" s="1"/>
  <c r="CI6" i="3"/>
  <c r="CH6" i="3"/>
  <c r="CG6" i="3"/>
  <c r="CG7" i="3" s="1"/>
  <c r="CF6" i="3"/>
  <c r="CE6" i="3"/>
  <c r="CC6" i="3"/>
  <c r="CB6" i="3"/>
  <c r="CA7" i="3"/>
  <c r="BZ6" i="3"/>
  <c r="BZ7" i="3" s="1"/>
  <c r="BY6" i="3"/>
  <c r="BX6" i="3"/>
  <c r="BX7" i="3" s="1"/>
  <c r="BW6" i="3"/>
  <c r="BW7" i="3" s="1"/>
  <c r="BV6" i="3"/>
  <c r="BU6" i="3"/>
  <c r="BU7" i="3" s="1"/>
  <c r="BT6" i="3"/>
  <c r="BS6" i="3"/>
  <c r="BR6" i="3"/>
  <c r="BR7" i="3" s="1"/>
  <c r="BP6" i="3"/>
  <c r="BO6" i="3"/>
  <c r="BO7" i="3" s="1"/>
  <c r="BN7" i="3"/>
  <c r="BL6" i="3"/>
  <c r="BK6" i="3"/>
  <c r="BK7" i="3" s="1"/>
  <c r="BI6" i="3"/>
  <c r="BI7" i="3" s="1"/>
  <c r="BG6" i="3"/>
  <c r="BF6" i="3"/>
  <c r="BE6" i="3"/>
  <c r="BD6" i="3"/>
  <c r="BC6" i="3"/>
  <c r="BC7" i="3" s="1"/>
  <c r="BB7" i="3"/>
  <c r="AR7" i="3"/>
  <c r="AP6" i="3"/>
  <c r="AP7" i="3" s="1"/>
  <c r="AO6" i="3"/>
  <c r="AO7" i="3" s="1"/>
  <c r="AL6" i="3"/>
  <c r="AL7" i="3" s="1"/>
  <c r="AK6" i="3"/>
  <c r="AI6" i="3"/>
  <c r="AH6" i="3"/>
  <c r="AG6" i="3"/>
  <c r="AG7" i="3" s="1"/>
  <c r="AE6" i="3"/>
  <c r="AD6" i="3"/>
  <c r="AC6" i="3"/>
  <c r="AC7" i="3" s="1"/>
  <c r="AB6" i="3"/>
  <c r="AB7" i="3" s="1"/>
  <c r="X6" i="3"/>
  <c r="X7" i="3" s="1"/>
  <c r="U6" i="3"/>
  <c r="U7" i="3" s="1"/>
  <c r="R7" i="3"/>
  <c r="Q7" i="3"/>
  <c r="O6" i="3"/>
  <c r="O7" i="3" s="1"/>
  <c r="N6" i="3"/>
  <c r="M6" i="3"/>
  <c r="L6" i="3"/>
  <c r="L7" i="3" s="1"/>
  <c r="H6" i="3"/>
  <c r="H7" i="3" s="1"/>
  <c r="G6" i="3"/>
  <c r="G7" i="3" s="1"/>
  <c r="F6" i="3"/>
  <c r="F7" i="3" s="1"/>
  <c r="E7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AW12" i="3"/>
  <c r="AX12" i="3"/>
  <c r="AY12" i="3"/>
  <c r="AZ12" i="3"/>
  <c r="BA12" i="3"/>
  <c r="BB12" i="3"/>
  <c r="BC12" i="3"/>
  <c r="BD12" i="3"/>
  <c r="BE12" i="3"/>
  <c r="BF12" i="3"/>
  <c r="BG12" i="3"/>
  <c r="BH12" i="3"/>
  <c r="BI12" i="3"/>
  <c r="BJ12" i="3"/>
  <c r="BK12" i="3"/>
  <c r="BL12" i="3"/>
  <c r="BM12" i="3"/>
  <c r="BN12" i="3"/>
  <c r="BO12" i="3"/>
  <c r="BP12" i="3"/>
  <c r="BQ12" i="3"/>
  <c r="BR12" i="3"/>
  <c r="BS12" i="3"/>
  <c r="BT12" i="3"/>
  <c r="BU12" i="3"/>
  <c r="BV12" i="3"/>
  <c r="BW12" i="3"/>
  <c r="BX12" i="3"/>
  <c r="BY12" i="3"/>
  <c r="BZ12" i="3"/>
  <c r="CA12" i="3"/>
  <c r="CB12" i="3"/>
  <c r="CC12" i="3"/>
  <c r="CD12" i="3"/>
  <c r="CE12" i="3"/>
  <c r="CF12" i="3"/>
  <c r="CG12" i="3"/>
  <c r="CH12" i="3"/>
  <c r="CI12" i="3"/>
  <c r="CJ12" i="3"/>
  <c r="K14" i="3"/>
  <c r="L14" i="3"/>
  <c r="M14" i="3"/>
  <c r="N14" i="3"/>
  <c r="O14" i="3"/>
  <c r="O15" i="3" s="1"/>
  <c r="P14" i="3"/>
  <c r="Q14" i="3"/>
  <c r="R14" i="3"/>
  <c r="S14" i="3"/>
  <c r="S15" i="3" s="1"/>
  <c r="T14" i="3"/>
  <c r="U14" i="3"/>
  <c r="V14" i="3"/>
  <c r="W14" i="3"/>
  <c r="X14" i="3"/>
  <c r="Y14" i="3"/>
  <c r="Z14" i="3"/>
  <c r="AA14" i="3"/>
  <c r="AA15" i="3" s="1"/>
  <c r="AB14" i="3"/>
  <c r="AC14" i="3"/>
  <c r="AC15" i="3" s="1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P15" i="3" s="1"/>
  <c r="AQ14" i="3"/>
  <c r="AQ15" i="3" s="1"/>
  <c r="AR14" i="3"/>
  <c r="AS14" i="3"/>
  <c r="AT14" i="3"/>
  <c r="AU14" i="3"/>
  <c r="AV14" i="3"/>
  <c r="AW14" i="3"/>
  <c r="AX14" i="3"/>
  <c r="AY14" i="3"/>
  <c r="AY15" i="3" s="1"/>
  <c r="AZ14" i="3"/>
  <c r="BA14" i="3"/>
  <c r="BB14" i="3"/>
  <c r="BC14" i="3"/>
  <c r="BD14" i="3"/>
  <c r="BE14" i="3"/>
  <c r="BE15" i="3" s="1"/>
  <c r="BF14" i="3"/>
  <c r="BG14" i="3"/>
  <c r="BH14" i="3"/>
  <c r="BI14" i="3"/>
  <c r="BJ14" i="3"/>
  <c r="BK14" i="3"/>
  <c r="BL14" i="3"/>
  <c r="BM14" i="3"/>
  <c r="BN14" i="3"/>
  <c r="BN15" i="3" s="1"/>
  <c r="BO14" i="3"/>
  <c r="BP14" i="3"/>
  <c r="BP15" i="3" s="1"/>
  <c r="BQ14" i="3"/>
  <c r="BR14" i="3"/>
  <c r="BS14" i="3"/>
  <c r="BT14" i="3"/>
  <c r="BU14" i="3"/>
  <c r="BV14" i="3"/>
  <c r="BW14" i="3"/>
  <c r="BW15" i="3" s="1"/>
  <c r="BX14" i="3"/>
  <c r="BY14" i="3"/>
  <c r="BZ14" i="3"/>
  <c r="CA14" i="3"/>
  <c r="CA15" i="3" s="1"/>
  <c r="CB14" i="3"/>
  <c r="CC14" i="3"/>
  <c r="CD14" i="3"/>
  <c r="CE14" i="3"/>
  <c r="CF14" i="3"/>
  <c r="CG14" i="3"/>
  <c r="CH14" i="3"/>
  <c r="CI14" i="3"/>
  <c r="CJ14" i="3"/>
  <c r="F14" i="3"/>
  <c r="F15" i="3" s="1"/>
  <c r="G14" i="3"/>
  <c r="G15" i="3" s="1"/>
  <c r="H14" i="3"/>
  <c r="I14" i="3"/>
  <c r="J14" i="3"/>
  <c r="E14" i="3"/>
  <c r="E12" i="3"/>
  <c r="CJ46" i="3"/>
  <c r="CI46" i="3"/>
  <c r="CH46" i="3"/>
  <c r="CG46" i="3"/>
  <c r="CF46" i="3"/>
  <c r="CE46" i="3"/>
  <c r="CD46" i="3"/>
  <c r="CC46" i="3"/>
  <c r="CB46" i="3"/>
  <c r="CA46" i="3"/>
  <c r="BZ46" i="3"/>
  <c r="BY46" i="3"/>
  <c r="BX46" i="3"/>
  <c r="BW46" i="3"/>
  <c r="BV46" i="3"/>
  <c r="BU46" i="3"/>
  <c r="BT46" i="3"/>
  <c r="BS46" i="3"/>
  <c r="BR46" i="3"/>
  <c r="BQ46" i="3"/>
  <c r="BP46" i="3"/>
  <c r="BO46" i="3"/>
  <c r="BN46" i="3"/>
  <c r="BM46" i="3"/>
  <c r="BL46" i="3"/>
  <c r="BK46" i="3"/>
  <c r="BJ46" i="3"/>
  <c r="BI46" i="3"/>
  <c r="BH46" i="3"/>
  <c r="BG46" i="3"/>
  <c r="BF46" i="3"/>
  <c r="BE46" i="3"/>
  <c r="BD46" i="3"/>
  <c r="BC46" i="3"/>
  <c r="BB46" i="3"/>
  <c r="BA46" i="3"/>
  <c r="AZ46" i="3"/>
  <c r="AY46" i="3"/>
  <c r="AX46" i="3"/>
  <c r="AW46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BQ19" i="3"/>
  <c r="BR19" i="3"/>
  <c r="BS19" i="3"/>
  <c r="BT19" i="3"/>
  <c r="BU19" i="3"/>
  <c r="BV19" i="3"/>
  <c r="BW19" i="3"/>
  <c r="BX19" i="3"/>
  <c r="BY19" i="3"/>
  <c r="BZ19" i="3"/>
  <c r="CA19" i="3"/>
  <c r="CB19" i="3"/>
  <c r="CC19" i="3"/>
  <c r="CD19" i="3"/>
  <c r="CE19" i="3"/>
  <c r="CF19" i="3"/>
  <c r="CG19" i="3"/>
  <c r="CH19" i="3"/>
  <c r="CI19" i="3"/>
  <c r="CJ19" i="3"/>
  <c r="E19" i="3"/>
  <c r="CJ51" i="3"/>
  <c r="CI51" i="3"/>
  <c r="CH51" i="3"/>
  <c r="CG51" i="3"/>
  <c r="CF51" i="3"/>
  <c r="CE51" i="3"/>
  <c r="CD51" i="3"/>
  <c r="CC51" i="3"/>
  <c r="CB51" i="3"/>
  <c r="CA51" i="3"/>
  <c r="BZ51" i="3"/>
  <c r="BY51" i="3"/>
  <c r="BX51" i="3"/>
  <c r="BW51" i="3"/>
  <c r="BV51" i="3"/>
  <c r="BU51" i="3"/>
  <c r="BT51" i="3"/>
  <c r="BS51" i="3"/>
  <c r="BR51" i="3"/>
  <c r="BQ51" i="3"/>
  <c r="BP51" i="3"/>
  <c r="BO51" i="3"/>
  <c r="BN51" i="3"/>
  <c r="BM51" i="3"/>
  <c r="BL51" i="3"/>
  <c r="BK51" i="3"/>
  <c r="BJ51" i="3"/>
  <c r="BI51" i="3"/>
  <c r="BH51" i="3"/>
  <c r="BG51" i="3"/>
  <c r="BF51" i="3"/>
  <c r="BE51" i="3"/>
  <c r="BD51" i="3"/>
  <c r="BC51" i="3"/>
  <c r="BB51" i="3"/>
  <c r="BA51" i="3"/>
  <c r="AZ51" i="3"/>
  <c r="AY51" i="3"/>
  <c r="AX51" i="3"/>
  <c r="AW51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CJ50" i="3"/>
  <c r="CI50" i="3"/>
  <c r="CH50" i="3"/>
  <c r="CG50" i="3"/>
  <c r="CF50" i="3"/>
  <c r="CE50" i="3"/>
  <c r="CD50" i="3"/>
  <c r="CC50" i="3"/>
  <c r="CB50" i="3"/>
  <c r="CA50" i="3"/>
  <c r="BZ50" i="3"/>
  <c r="BY50" i="3"/>
  <c r="BX50" i="3"/>
  <c r="BW50" i="3"/>
  <c r="BV50" i="3"/>
  <c r="BU50" i="3"/>
  <c r="BT50" i="3"/>
  <c r="BS50" i="3"/>
  <c r="BR50" i="3"/>
  <c r="BQ50" i="3"/>
  <c r="BP50" i="3"/>
  <c r="BO50" i="3"/>
  <c r="BN50" i="3"/>
  <c r="BM50" i="3"/>
  <c r="BL50" i="3"/>
  <c r="BK50" i="3"/>
  <c r="BJ50" i="3"/>
  <c r="BI50" i="3"/>
  <c r="BH50" i="3"/>
  <c r="BG50" i="3"/>
  <c r="BF50" i="3"/>
  <c r="BE50" i="3"/>
  <c r="BD50" i="3"/>
  <c r="BC50" i="3"/>
  <c r="BB50" i="3"/>
  <c r="BA50" i="3"/>
  <c r="AZ50" i="3"/>
  <c r="AY50" i="3"/>
  <c r="AX50" i="3"/>
  <c r="AW50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BL23" i="3"/>
  <c r="BM23" i="3"/>
  <c r="BN23" i="3"/>
  <c r="BO23" i="3"/>
  <c r="BP23" i="3"/>
  <c r="BQ23" i="3"/>
  <c r="BR23" i="3"/>
  <c r="BS23" i="3"/>
  <c r="BT23" i="3"/>
  <c r="BU23" i="3"/>
  <c r="BV23" i="3"/>
  <c r="BW23" i="3"/>
  <c r="BX23" i="3"/>
  <c r="BY23" i="3"/>
  <c r="BZ23" i="3"/>
  <c r="CA23" i="3"/>
  <c r="CB23" i="3"/>
  <c r="CC23" i="3"/>
  <c r="CD23" i="3"/>
  <c r="CE23" i="3"/>
  <c r="CF23" i="3"/>
  <c r="CG23" i="3"/>
  <c r="CH23" i="3"/>
  <c r="CI23" i="3"/>
  <c r="CJ23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L24" i="3"/>
  <c r="BM24" i="3"/>
  <c r="BN24" i="3"/>
  <c r="BO24" i="3"/>
  <c r="BP24" i="3"/>
  <c r="BQ24" i="3"/>
  <c r="BR24" i="3"/>
  <c r="BS24" i="3"/>
  <c r="BT24" i="3"/>
  <c r="BU24" i="3"/>
  <c r="BV24" i="3"/>
  <c r="BW24" i="3"/>
  <c r="BX24" i="3"/>
  <c r="BY24" i="3"/>
  <c r="BZ24" i="3"/>
  <c r="CA24" i="3"/>
  <c r="CB24" i="3"/>
  <c r="CC24" i="3"/>
  <c r="CD24" i="3"/>
  <c r="CE24" i="3"/>
  <c r="CF24" i="3"/>
  <c r="CG24" i="3"/>
  <c r="CH24" i="3"/>
  <c r="CI24" i="3"/>
  <c r="CJ24" i="3"/>
  <c r="CJ45" i="3"/>
  <c r="CI45" i="3"/>
  <c r="CH45" i="3"/>
  <c r="CG45" i="3"/>
  <c r="CF45" i="3"/>
  <c r="CE45" i="3"/>
  <c r="CD45" i="3"/>
  <c r="CC45" i="3"/>
  <c r="CB45" i="3"/>
  <c r="CA45" i="3"/>
  <c r="BZ45" i="3"/>
  <c r="BY45" i="3"/>
  <c r="BX45" i="3"/>
  <c r="BW45" i="3"/>
  <c r="BV45" i="3"/>
  <c r="BU45" i="3"/>
  <c r="BT45" i="3"/>
  <c r="BS45" i="3"/>
  <c r="BR45" i="3"/>
  <c r="BQ45" i="3"/>
  <c r="BP45" i="3"/>
  <c r="BO45" i="3"/>
  <c r="BN45" i="3"/>
  <c r="BM45" i="3"/>
  <c r="BL45" i="3"/>
  <c r="BK45" i="3"/>
  <c r="BG45" i="3"/>
  <c r="BF45" i="3"/>
  <c r="BE45" i="3"/>
  <c r="BD45" i="3"/>
  <c r="BC45" i="3"/>
  <c r="BB45" i="3"/>
  <c r="BA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B45" i="3"/>
  <c r="Y45" i="3"/>
  <c r="X45" i="3"/>
  <c r="V45" i="3"/>
  <c r="U45" i="3"/>
  <c r="T45" i="3"/>
  <c r="R45" i="3"/>
  <c r="Q45" i="3"/>
  <c r="P45" i="3"/>
  <c r="N45" i="3"/>
  <c r="M45" i="3"/>
  <c r="L45" i="3"/>
  <c r="K45" i="3"/>
  <c r="J45" i="3"/>
  <c r="I45" i="3"/>
  <c r="H45" i="3"/>
  <c r="G45" i="3"/>
  <c r="F45" i="3"/>
  <c r="F18" i="3"/>
  <c r="G18" i="3"/>
  <c r="H18" i="3"/>
  <c r="I18" i="3"/>
  <c r="J18" i="3"/>
  <c r="K18" i="3"/>
  <c r="L18" i="3"/>
  <c r="M18" i="3"/>
  <c r="N18" i="3"/>
  <c r="P18" i="3"/>
  <c r="Q18" i="3"/>
  <c r="R18" i="3"/>
  <c r="T18" i="3"/>
  <c r="U18" i="3"/>
  <c r="V18" i="3"/>
  <c r="X18" i="3"/>
  <c r="Y18" i="3"/>
  <c r="AB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BA18" i="3"/>
  <c r="BC18" i="3"/>
  <c r="BD18" i="3"/>
  <c r="BE18" i="3"/>
  <c r="BF18" i="3"/>
  <c r="BG18" i="3"/>
  <c r="BK18" i="3"/>
  <c r="BL18" i="3"/>
  <c r="BM18" i="3"/>
  <c r="BN18" i="3"/>
  <c r="BO18" i="3"/>
  <c r="BP18" i="3"/>
  <c r="BQ18" i="3"/>
  <c r="BR18" i="3"/>
  <c r="BS18" i="3"/>
  <c r="BT18" i="3"/>
  <c r="BU18" i="3"/>
  <c r="BV18" i="3"/>
  <c r="BW18" i="3"/>
  <c r="BX18" i="3"/>
  <c r="BY18" i="3"/>
  <c r="BZ18" i="3"/>
  <c r="CA18" i="3"/>
  <c r="CB18" i="3"/>
  <c r="CC18" i="3"/>
  <c r="CD18" i="3"/>
  <c r="CE18" i="3"/>
  <c r="CF18" i="3"/>
  <c r="CG18" i="3"/>
  <c r="CH18" i="3"/>
  <c r="CI18" i="3"/>
  <c r="CJ18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O10" i="3" s="1"/>
  <c r="AP9" i="3"/>
  <c r="AQ9" i="3"/>
  <c r="AR9" i="3"/>
  <c r="AS9" i="3"/>
  <c r="AT9" i="3"/>
  <c r="AU9" i="3"/>
  <c r="AV9" i="3"/>
  <c r="AW9" i="3"/>
  <c r="AX9" i="3"/>
  <c r="AX10" i="3" s="1"/>
  <c r="AY9" i="3"/>
  <c r="AZ9" i="3"/>
  <c r="BA9" i="3"/>
  <c r="BB9" i="3"/>
  <c r="BC9" i="3"/>
  <c r="BD9" i="3"/>
  <c r="BE9" i="3"/>
  <c r="BF9" i="3"/>
  <c r="BG9" i="3"/>
  <c r="BH9" i="3"/>
  <c r="BI9" i="3"/>
  <c r="BJ9" i="3"/>
  <c r="BK9" i="3"/>
  <c r="BL9" i="3"/>
  <c r="BM9" i="3"/>
  <c r="BN9" i="3"/>
  <c r="BO9" i="3"/>
  <c r="BP9" i="3"/>
  <c r="BQ9" i="3"/>
  <c r="BR9" i="3"/>
  <c r="BS9" i="3"/>
  <c r="BT9" i="3"/>
  <c r="BU9" i="3"/>
  <c r="BV9" i="3"/>
  <c r="BW9" i="3"/>
  <c r="BX9" i="3"/>
  <c r="BY9" i="3"/>
  <c r="BZ9" i="3"/>
  <c r="CA9" i="3"/>
  <c r="CB9" i="3"/>
  <c r="CC9" i="3"/>
  <c r="CD9" i="3"/>
  <c r="CE9" i="3"/>
  <c r="CF9" i="3"/>
  <c r="CG9" i="3"/>
  <c r="CH9" i="3"/>
  <c r="CI9" i="3"/>
  <c r="CJ9" i="3"/>
  <c r="F10" i="3"/>
  <c r="G10" i="3"/>
  <c r="Q10" i="3"/>
  <c r="R10" i="3"/>
  <c r="X10" i="3"/>
  <c r="AB10" i="3"/>
  <c r="AC10" i="3"/>
  <c r="AF8" i="3"/>
  <c r="AZ10" i="3"/>
  <c r="BB10" i="3"/>
  <c r="BC10" i="3"/>
  <c r="BO10" i="3"/>
  <c r="BR10" i="3"/>
  <c r="BX10" i="3"/>
  <c r="BZ10" i="3"/>
  <c r="AI34" i="3"/>
  <c r="AI37" i="3" s="1"/>
  <c r="Y34" i="3"/>
  <c r="Y37" i="3" s="1"/>
  <c r="U34" i="3"/>
  <c r="U37" i="3" s="1"/>
  <c r="Q34" i="3"/>
  <c r="Q37" i="3" s="1"/>
  <c r="P34" i="3"/>
  <c r="P37" i="3" s="1"/>
  <c r="N34" i="3"/>
  <c r="N37" i="3" s="1"/>
  <c r="AE34" i="3"/>
  <c r="AE37" i="3" s="1"/>
  <c r="AE7" i="3"/>
  <c r="AD7" i="3"/>
  <c r="AD10" i="3" s="1"/>
  <c r="AJ33" i="3"/>
  <c r="AJ34" i="3" s="1"/>
  <c r="AJ37" i="3" s="1"/>
  <c r="AJ6" i="3"/>
  <c r="AK34" i="3"/>
  <c r="AK37" i="3" s="1"/>
  <c r="AR34" i="3"/>
  <c r="AR37" i="3" s="1"/>
  <c r="AP34" i="3"/>
  <c r="AP37" i="3" s="1"/>
  <c r="AZ33" i="3"/>
  <c r="AZ34" i="3" s="1"/>
  <c r="AZ37" i="3" s="1"/>
  <c r="AZ6" i="3"/>
  <c r="AZ7" i="3" s="1"/>
  <c r="BC34" i="3"/>
  <c r="BC37" i="3" s="1"/>
  <c r="CB34" i="3"/>
  <c r="CB37" i="3" s="1"/>
  <c r="CB7" i="3"/>
  <c r="BF7" i="3"/>
  <c r="BG34" i="3"/>
  <c r="BG37" i="3" s="1"/>
  <c r="BG7" i="3"/>
  <c r="BG31" i="3"/>
  <c r="BG32" i="3" s="1"/>
  <c r="BG4" i="3"/>
  <c r="BG16" i="3" s="1"/>
  <c r="BG17" i="3" s="1"/>
  <c r="BG20" i="3" s="1"/>
  <c r="BE7" i="3"/>
  <c r="BK34" i="3"/>
  <c r="BK37" i="3" s="1"/>
  <c r="BI34" i="3"/>
  <c r="BI37" i="3" s="1"/>
  <c r="BL34" i="3"/>
  <c r="BL37" i="3" s="1"/>
  <c r="BL7" i="3"/>
  <c r="BL10" i="3" s="1"/>
  <c r="BN34" i="3"/>
  <c r="BN37" i="3" s="1"/>
  <c r="BO34" i="3"/>
  <c r="BO37" i="3" s="1"/>
  <c r="BP34" i="3"/>
  <c r="BP37" i="3" s="1"/>
  <c r="BQ34" i="3"/>
  <c r="BQ37" i="3" s="1"/>
  <c r="BT34" i="3"/>
  <c r="BT37" i="3" s="1"/>
  <c r="BT7" i="3"/>
  <c r="BT10" i="3" s="1"/>
  <c r="BS34" i="3"/>
  <c r="BS37" i="3" s="1"/>
  <c r="BS7" i="3"/>
  <c r="AH34" i="3"/>
  <c r="AH37" i="3" s="1"/>
  <c r="AH7" i="3"/>
  <c r="BU34" i="3"/>
  <c r="BU37" i="3" s="1"/>
  <c r="BZ34" i="3"/>
  <c r="BZ37" i="3" s="1"/>
  <c r="CD6" i="3"/>
  <c r="CD7" i="3" s="1"/>
  <c r="G34" i="3"/>
  <c r="G37" i="3" s="1"/>
  <c r="CF34" i="3"/>
  <c r="CF37" i="3" s="1"/>
  <c r="AF31" i="3"/>
  <c r="AF43" i="3" s="1"/>
  <c r="AF44" i="3" s="1"/>
  <c r="AF4" i="3"/>
  <c r="AF16" i="3" s="1"/>
  <c r="AF17" i="3" s="1"/>
  <c r="AF34" i="3"/>
  <c r="AF37" i="3" s="1"/>
  <c r="AF7" i="3"/>
  <c r="E31" i="3"/>
  <c r="E4" i="3"/>
  <c r="E16" i="3" s="1"/>
  <c r="E36" i="3"/>
  <c r="E24" i="3"/>
  <c r="E9" i="3"/>
  <c r="E10" i="3" s="1"/>
  <c r="CJ49" i="3"/>
  <c r="CJ52" i="3" s="1"/>
  <c r="CI49" i="3"/>
  <c r="CH49" i="3"/>
  <c r="CG49" i="3"/>
  <c r="CF49" i="3"/>
  <c r="CE49" i="3"/>
  <c r="CE52" i="3" s="1"/>
  <c r="CD49" i="3"/>
  <c r="CC49" i="3"/>
  <c r="CB49" i="3"/>
  <c r="CA49" i="3"/>
  <c r="BZ49" i="3"/>
  <c r="BY49" i="3"/>
  <c r="BX49" i="3"/>
  <c r="BX52" i="3" s="1"/>
  <c r="BW49" i="3"/>
  <c r="BV49" i="3"/>
  <c r="BU49" i="3"/>
  <c r="BT49" i="3"/>
  <c r="BS49" i="3"/>
  <c r="BR49" i="3"/>
  <c r="BQ49" i="3"/>
  <c r="BP49" i="3"/>
  <c r="BO49" i="3"/>
  <c r="BO52" i="3" s="1"/>
  <c r="BN49" i="3"/>
  <c r="BN52" i="3" s="1"/>
  <c r="BM49" i="3"/>
  <c r="BL49" i="3"/>
  <c r="BL52" i="3" s="1"/>
  <c r="BK49" i="3"/>
  <c r="BJ49" i="3"/>
  <c r="BI49" i="3"/>
  <c r="BH49" i="3"/>
  <c r="BG49" i="3"/>
  <c r="BF49" i="3"/>
  <c r="BE49" i="3"/>
  <c r="BD49" i="3"/>
  <c r="BC49" i="3"/>
  <c r="BC52" i="3" s="1"/>
  <c r="BB49" i="3"/>
  <c r="BA49" i="3"/>
  <c r="AZ49" i="3"/>
  <c r="AZ52" i="3" s="1"/>
  <c r="AY49" i="3"/>
  <c r="AX49" i="3"/>
  <c r="AW49" i="3"/>
  <c r="AV49" i="3"/>
  <c r="AU49" i="3"/>
  <c r="AT49" i="3"/>
  <c r="AS49" i="3"/>
  <c r="AR49" i="3"/>
  <c r="AQ49" i="3"/>
  <c r="AQ52" i="3" s="1"/>
  <c r="AP49" i="3"/>
  <c r="AO49" i="3"/>
  <c r="AN49" i="3"/>
  <c r="AN52" i="3" s="1"/>
  <c r="AM49" i="3"/>
  <c r="AL49" i="3"/>
  <c r="AK49" i="3"/>
  <c r="AJ49" i="3"/>
  <c r="AI49" i="3"/>
  <c r="AI52" i="3" s="1"/>
  <c r="AH49" i="3"/>
  <c r="AG49" i="3"/>
  <c r="AF49" i="3"/>
  <c r="AE49" i="3"/>
  <c r="AE52" i="3" s="1"/>
  <c r="AD49" i="3"/>
  <c r="AD52" i="3" s="1"/>
  <c r="AC49" i="3"/>
  <c r="AB49" i="3"/>
  <c r="AB52" i="3" s="1"/>
  <c r="AA49" i="3"/>
  <c r="Z49" i="3"/>
  <c r="Y49" i="3"/>
  <c r="X49" i="3"/>
  <c r="W49" i="3"/>
  <c r="V49" i="3"/>
  <c r="U49" i="3"/>
  <c r="T49" i="3"/>
  <c r="S49" i="3"/>
  <c r="S52" i="3" s="1"/>
  <c r="R49" i="3"/>
  <c r="R52" i="3" s="1"/>
  <c r="Q49" i="3"/>
  <c r="P49" i="3"/>
  <c r="P52" i="3" s="1"/>
  <c r="O49" i="3"/>
  <c r="N49" i="3"/>
  <c r="M49" i="3"/>
  <c r="L49" i="3"/>
  <c r="K49" i="3"/>
  <c r="J49" i="3"/>
  <c r="I49" i="3"/>
  <c r="H49" i="3"/>
  <c r="G49" i="3"/>
  <c r="G52" i="3" s="1"/>
  <c r="F49" i="3"/>
  <c r="E49" i="3"/>
  <c r="CJ34" i="3"/>
  <c r="CJ37" i="3" s="1"/>
  <c r="CI34" i="3"/>
  <c r="CI37" i="3" s="1"/>
  <c r="CH34" i="3"/>
  <c r="CH37" i="3" s="1"/>
  <c r="CG34" i="3"/>
  <c r="CG37" i="3" s="1"/>
  <c r="CE34" i="3"/>
  <c r="CE37" i="3" s="1"/>
  <c r="CD34" i="3"/>
  <c r="CD37" i="3" s="1"/>
  <c r="CC34" i="3"/>
  <c r="CC37" i="3" s="1"/>
  <c r="CA34" i="3"/>
  <c r="CA37" i="3" s="1"/>
  <c r="BY34" i="3"/>
  <c r="BY37" i="3" s="1"/>
  <c r="BX34" i="3"/>
  <c r="BX37" i="3" s="1"/>
  <c r="BW34" i="3"/>
  <c r="BW37" i="3" s="1"/>
  <c r="BV34" i="3"/>
  <c r="BV37" i="3" s="1"/>
  <c r="BR34" i="3"/>
  <c r="BR37" i="3" s="1"/>
  <c r="BM34" i="3"/>
  <c r="BM37" i="3" s="1"/>
  <c r="BJ34" i="3"/>
  <c r="BJ37" i="3" s="1"/>
  <c r="BH34" i="3"/>
  <c r="BH37" i="3" s="1"/>
  <c r="BF34" i="3"/>
  <c r="BF37" i="3" s="1"/>
  <c r="BE34" i="3"/>
  <c r="BE37" i="3" s="1"/>
  <c r="BD34" i="3"/>
  <c r="BD37" i="3" s="1"/>
  <c r="BB34" i="3"/>
  <c r="BB37" i="3" s="1"/>
  <c r="BA34" i="3"/>
  <c r="BA37" i="3" s="1"/>
  <c r="AY34" i="3"/>
  <c r="AY37" i="3" s="1"/>
  <c r="AX34" i="3"/>
  <c r="AX37" i="3" s="1"/>
  <c r="AW34" i="3"/>
  <c r="AW37" i="3" s="1"/>
  <c r="AV34" i="3"/>
  <c r="AV37" i="3" s="1"/>
  <c r="AU34" i="3"/>
  <c r="AU37" i="3" s="1"/>
  <c r="AT34" i="3"/>
  <c r="AT37" i="3" s="1"/>
  <c r="AS34" i="3"/>
  <c r="AS37" i="3" s="1"/>
  <c r="AQ34" i="3"/>
  <c r="AQ37" i="3" s="1"/>
  <c r="AO34" i="3"/>
  <c r="AO37" i="3" s="1"/>
  <c r="AN34" i="3"/>
  <c r="AN37" i="3" s="1"/>
  <c r="AM34" i="3"/>
  <c r="AM37" i="3" s="1"/>
  <c r="AL34" i="3"/>
  <c r="AL37" i="3" s="1"/>
  <c r="AG34" i="3"/>
  <c r="AG37" i="3" s="1"/>
  <c r="AD34" i="3"/>
  <c r="AD37" i="3" s="1"/>
  <c r="AC34" i="3"/>
  <c r="AC37" i="3" s="1"/>
  <c r="AB34" i="3"/>
  <c r="AB37" i="3" s="1"/>
  <c r="AA34" i="3"/>
  <c r="AA37" i="3" s="1"/>
  <c r="Z34" i="3"/>
  <c r="Z37" i="3" s="1"/>
  <c r="X34" i="3"/>
  <c r="X37" i="3" s="1"/>
  <c r="W34" i="3"/>
  <c r="W37" i="3" s="1"/>
  <c r="V34" i="3"/>
  <c r="V37" i="3" s="1"/>
  <c r="T34" i="3"/>
  <c r="T37" i="3" s="1"/>
  <c r="S34" i="3"/>
  <c r="S37" i="3" s="1"/>
  <c r="R34" i="3"/>
  <c r="R37" i="3" s="1"/>
  <c r="O34" i="3"/>
  <c r="O37" i="3" s="1"/>
  <c r="M34" i="3"/>
  <c r="M37" i="3" s="1"/>
  <c r="L34" i="3"/>
  <c r="L37" i="3" s="1"/>
  <c r="K34" i="3"/>
  <c r="K37" i="3" s="1"/>
  <c r="J34" i="3"/>
  <c r="J37" i="3" s="1"/>
  <c r="I34" i="3"/>
  <c r="I37" i="3" s="1"/>
  <c r="H34" i="3"/>
  <c r="H37" i="3" s="1"/>
  <c r="F34" i="3"/>
  <c r="F37" i="3" s="1"/>
  <c r="AF32" i="3"/>
  <c r="CJ31" i="3"/>
  <c r="CI32" i="3"/>
  <c r="CF31" i="3"/>
  <c r="CE31" i="3"/>
  <c r="CD31" i="3"/>
  <c r="CC31" i="3"/>
  <c r="CB31" i="3"/>
  <c r="CA31" i="3"/>
  <c r="CA32" i="3" s="1"/>
  <c r="BZ31" i="3"/>
  <c r="BY31" i="3"/>
  <c r="BX31" i="3"/>
  <c r="BX32" i="3" s="1"/>
  <c r="BW31" i="3"/>
  <c r="BV31" i="3"/>
  <c r="BV32" i="3" s="1"/>
  <c r="BU31" i="3"/>
  <c r="BT31" i="3"/>
  <c r="BS31" i="3"/>
  <c r="BR31" i="3"/>
  <c r="BR43" i="3" s="1"/>
  <c r="BR44" i="3" s="1"/>
  <c r="BQ31" i="3"/>
  <c r="BP31" i="3"/>
  <c r="BP32" i="3" s="1"/>
  <c r="BO31" i="3"/>
  <c r="BO32" i="3" s="1"/>
  <c r="BN31" i="3"/>
  <c r="BM31" i="3"/>
  <c r="BL31" i="3"/>
  <c r="BK31" i="3"/>
  <c r="BJ31" i="3"/>
  <c r="BI31" i="3"/>
  <c r="BH31" i="3"/>
  <c r="BF31" i="3"/>
  <c r="BF32" i="3" s="1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R32" i="3" s="1"/>
  <c r="AQ31" i="3"/>
  <c r="AP31" i="3"/>
  <c r="AP32" i="3" s="1"/>
  <c r="AO31" i="3"/>
  <c r="AO32" i="3" s="1"/>
  <c r="AN31" i="3"/>
  <c r="AM31" i="3"/>
  <c r="AM32" i="3" s="1"/>
  <c r="AL31" i="3"/>
  <c r="AK31" i="3"/>
  <c r="AJ31" i="3"/>
  <c r="AI31" i="3"/>
  <c r="AH31" i="3"/>
  <c r="AH32" i="3" s="1"/>
  <c r="AG31" i="3"/>
  <c r="AG32" i="3" s="1"/>
  <c r="AE31" i="3"/>
  <c r="AD31" i="3"/>
  <c r="AD32" i="3" s="1"/>
  <c r="AC31" i="3"/>
  <c r="AB31" i="3"/>
  <c r="AB43" i="3" s="1"/>
  <c r="AA31" i="3"/>
  <c r="Z31" i="3"/>
  <c r="Z32" i="3" s="1"/>
  <c r="Y31" i="3"/>
  <c r="Y32" i="3" s="1"/>
  <c r="X31" i="3"/>
  <c r="X32" i="3" s="1"/>
  <c r="W31" i="3"/>
  <c r="V31" i="3"/>
  <c r="U31" i="3"/>
  <c r="T31" i="3"/>
  <c r="S31" i="3"/>
  <c r="S32" i="3" s="1"/>
  <c r="R31" i="3"/>
  <c r="R32" i="3" s="1"/>
  <c r="Q31" i="3"/>
  <c r="P31" i="3"/>
  <c r="O31" i="3"/>
  <c r="O32" i="3" s="1"/>
  <c r="N31" i="3"/>
  <c r="M31" i="3"/>
  <c r="L31" i="3"/>
  <c r="K31" i="3"/>
  <c r="J31" i="3"/>
  <c r="I31" i="3"/>
  <c r="H31" i="3"/>
  <c r="G31" i="3"/>
  <c r="G32" i="3" s="1"/>
  <c r="F31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BO22" i="3"/>
  <c r="BP22" i="3"/>
  <c r="BQ22" i="3"/>
  <c r="BR22" i="3"/>
  <c r="BS22" i="3"/>
  <c r="BT22" i="3"/>
  <c r="BU22" i="3"/>
  <c r="BV22" i="3"/>
  <c r="BW22" i="3"/>
  <c r="BX22" i="3"/>
  <c r="BY22" i="3"/>
  <c r="BZ22" i="3"/>
  <c r="CA22" i="3"/>
  <c r="CB22" i="3"/>
  <c r="CC22" i="3"/>
  <c r="CD22" i="3"/>
  <c r="CE22" i="3"/>
  <c r="CF22" i="3"/>
  <c r="CG22" i="3"/>
  <c r="CH22" i="3"/>
  <c r="CI22" i="3"/>
  <c r="CJ22" i="3"/>
  <c r="I7" i="3"/>
  <c r="J7" i="3"/>
  <c r="J10" i="3" s="1"/>
  <c r="K7" i="3"/>
  <c r="M7" i="3"/>
  <c r="N7" i="3"/>
  <c r="P7" i="3"/>
  <c r="P10" i="3" s="1"/>
  <c r="S7" i="3"/>
  <c r="S10" i="3" s="1"/>
  <c r="T7" i="3"/>
  <c r="V7" i="3"/>
  <c r="W7" i="3"/>
  <c r="Y7" i="3"/>
  <c r="Z7" i="3"/>
  <c r="AA7" i="3"/>
  <c r="AI7" i="3"/>
  <c r="AJ7" i="3"/>
  <c r="AK7" i="3"/>
  <c r="AM7" i="3"/>
  <c r="AN7" i="3"/>
  <c r="AN10" i="3" s="1"/>
  <c r="AQ7" i="3"/>
  <c r="AS7" i="3"/>
  <c r="AT7" i="3"/>
  <c r="AU7" i="3"/>
  <c r="AV7" i="3"/>
  <c r="AV10" i="3" s="1"/>
  <c r="AW7" i="3"/>
  <c r="AX7" i="3"/>
  <c r="AY7" i="3"/>
  <c r="BA7" i="3"/>
  <c r="BA10" i="3" s="1"/>
  <c r="BD7" i="3"/>
  <c r="BH7" i="3"/>
  <c r="BJ7" i="3"/>
  <c r="BM7" i="3"/>
  <c r="BM10" i="3" s="1"/>
  <c r="BP7" i="3"/>
  <c r="BQ7" i="3"/>
  <c r="BV7" i="3"/>
  <c r="BY7" i="3"/>
  <c r="BY10" i="3" s="1"/>
  <c r="CC7" i="3"/>
  <c r="CF7" i="3"/>
  <c r="CF10" i="3" s="1"/>
  <c r="CH7" i="3"/>
  <c r="CI7" i="3"/>
  <c r="CJ7" i="3"/>
  <c r="CJ10" i="3" s="1"/>
  <c r="E22" i="3"/>
  <c r="BJ4" i="3"/>
  <c r="BJ5" i="3" s="1"/>
  <c r="BK4" i="3"/>
  <c r="BK5" i="3" s="1"/>
  <c r="BL4" i="3"/>
  <c r="BL5" i="3" s="1"/>
  <c r="BM4" i="3"/>
  <c r="BN4" i="3"/>
  <c r="BN5" i="3" s="1"/>
  <c r="BO4" i="3"/>
  <c r="BP4" i="3"/>
  <c r="BP5" i="3" s="1"/>
  <c r="BQ4" i="3"/>
  <c r="BR4" i="3"/>
  <c r="BS4" i="3"/>
  <c r="BS5" i="3" s="1"/>
  <c r="BT4" i="3"/>
  <c r="BU4" i="3"/>
  <c r="BU5" i="3" s="1"/>
  <c r="BV4" i="3"/>
  <c r="BV5" i="3" s="1"/>
  <c r="BW4" i="3"/>
  <c r="BW5" i="3" s="1"/>
  <c r="BX4" i="3"/>
  <c r="BX5" i="3" s="1"/>
  <c r="BY4" i="3"/>
  <c r="BZ4" i="3"/>
  <c r="BZ5" i="3" s="1"/>
  <c r="CA4" i="3"/>
  <c r="CB4" i="3"/>
  <c r="CB5" i="3" s="1"/>
  <c r="CC4" i="3"/>
  <c r="CD4" i="3"/>
  <c r="CE4" i="3"/>
  <c r="CE5" i="3" s="1"/>
  <c r="CF4" i="3"/>
  <c r="CH5" i="3"/>
  <c r="CJ4" i="3"/>
  <c r="CJ5" i="3" s="1"/>
  <c r="BI4" i="3"/>
  <c r="BI5" i="3" s="1"/>
  <c r="AR4" i="3"/>
  <c r="AR5" i="3" s="1"/>
  <c r="AS4" i="3"/>
  <c r="AT4" i="3"/>
  <c r="AT5" i="3" s="1"/>
  <c r="AU4" i="3"/>
  <c r="AV4" i="3"/>
  <c r="AV5" i="3" s="1"/>
  <c r="AW4" i="3"/>
  <c r="AX4" i="3"/>
  <c r="AX5" i="3" s="1"/>
  <c r="AY4" i="3"/>
  <c r="AY5" i="3" s="1"/>
  <c r="AZ4" i="3"/>
  <c r="BA4" i="3"/>
  <c r="BA5" i="3" s="1"/>
  <c r="BB5" i="3"/>
  <c r="BC4" i="3"/>
  <c r="BC5" i="3" s="1"/>
  <c r="BD4" i="3"/>
  <c r="BD5" i="3" s="1"/>
  <c r="BE4" i="3"/>
  <c r="BF4" i="3"/>
  <c r="BF5" i="3" s="1"/>
  <c r="BG5" i="3"/>
  <c r="AQ4" i="3"/>
  <c r="AH4" i="3"/>
  <c r="AI4" i="3"/>
  <c r="AJ4" i="3"/>
  <c r="AJ5" i="3" s="1"/>
  <c r="AK4" i="3"/>
  <c r="AL4" i="3"/>
  <c r="AL5" i="3" s="1"/>
  <c r="AM4" i="3"/>
  <c r="AM5" i="3" s="1"/>
  <c r="AN4" i="3"/>
  <c r="AN5" i="3" s="1"/>
  <c r="AO4" i="3"/>
  <c r="AO5" i="3" s="1"/>
  <c r="AG4" i="3"/>
  <c r="G4" i="3"/>
  <c r="G5" i="3" s="1"/>
  <c r="H4" i="3"/>
  <c r="I4" i="3"/>
  <c r="I5" i="3" s="1"/>
  <c r="J4" i="3"/>
  <c r="K4" i="3"/>
  <c r="L4" i="3"/>
  <c r="L5" i="3" s="1"/>
  <c r="M4" i="3"/>
  <c r="N4" i="3"/>
  <c r="N5" i="3" s="1"/>
  <c r="O4" i="3"/>
  <c r="O5" i="3" s="1"/>
  <c r="P4" i="3"/>
  <c r="P5" i="3" s="1"/>
  <c r="Q4" i="3"/>
  <c r="Q5" i="3" s="1"/>
  <c r="R4" i="3"/>
  <c r="S4" i="3"/>
  <c r="S5" i="3" s="1"/>
  <c r="T4" i="3"/>
  <c r="U4" i="3"/>
  <c r="U5" i="3" s="1"/>
  <c r="V4" i="3"/>
  <c r="W4" i="3"/>
  <c r="X4" i="3"/>
  <c r="X5" i="3" s="1"/>
  <c r="Y4" i="3"/>
  <c r="Z4" i="3"/>
  <c r="Z5" i="3" s="1"/>
  <c r="AA4" i="3"/>
  <c r="AA5" i="3" s="1"/>
  <c r="AB4" i="3"/>
  <c r="AB5" i="3" s="1"/>
  <c r="AC4" i="3"/>
  <c r="AC5" i="3" s="1"/>
  <c r="AD4" i="3"/>
  <c r="AE4" i="3"/>
  <c r="AE5" i="3" s="1"/>
  <c r="F4" i="3"/>
  <c r="BH4" i="3"/>
  <c r="BH5" i="3" s="1"/>
  <c r="AP4" i="3"/>
  <c r="AF5" i="3"/>
  <c r="BO25" i="3" l="1"/>
  <c r="AQ25" i="3"/>
  <c r="S25" i="3"/>
  <c r="W52" i="3"/>
  <c r="BS52" i="3"/>
  <c r="CA52" i="3"/>
  <c r="BN25" i="3"/>
  <c r="AP25" i="3"/>
  <c r="R25" i="3"/>
  <c r="H52" i="3"/>
  <c r="AF52" i="3"/>
  <c r="BD52" i="3"/>
  <c r="CB52" i="3"/>
  <c r="CE15" i="3"/>
  <c r="CC25" i="3"/>
  <c r="BE25" i="3"/>
  <c r="AG25" i="3"/>
  <c r="I25" i="3"/>
  <c r="BV15" i="3"/>
  <c r="E15" i="3"/>
  <c r="Z52" i="3"/>
  <c r="AP52" i="3"/>
  <c r="AX52" i="3"/>
  <c r="BV52" i="3"/>
  <c r="U15" i="3"/>
  <c r="CA25" i="3"/>
  <c r="BC25" i="3"/>
  <c r="AE25" i="3"/>
  <c r="G25" i="3"/>
  <c r="K52" i="3"/>
  <c r="BG52" i="3"/>
  <c r="AO15" i="3"/>
  <c r="AM15" i="3"/>
  <c r="CH25" i="3"/>
  <c r="BZ25" i="3"/>
  <c r="BB25" i="3"/>
  <c r="AD25" i="3"/>
  <c r="F25" i="3"/>
  <c r="T52" i="3"/>
  <c r="AR52" i="3"/>
  <c r="BP52" i="3"/>
  <c r="BR15" i="3"/>
  <c r="BS15" i="3"/>
  <c r="BQ25" i="3"/>
  <c r="AS25" i="3"/>
  <c r="U25" i="3"/>
  <c r="BC15" i="3"/>
  <c r="AE15" i="3"/>
  <c r="BQ15" i="3"/>
  <c r="BF15" i="3"/>
  <c r="F52" i="3"/>
  <c r="N52" i="3"/>
  <c r="AL52" i="3"/>
  <c r="BB52" i="3"/>
  <c r="BJ52" i="3"/>
  <c r="BZ52" i="3"/>
  <c r="CH52" i="3"/>
  <c r="BB15" i="3"/>
  <c r="AD15" i="3"/>
  <c r="BN10" i="3"/>
  <c r="BY15" i="3"/>
  <c r="CH15" i="3"/>
  <c r="CJ25" i="3"/>
  <c r="BX25" i="3"/>
  <c r="AZ25" i="3"/>
  <c r="AN25" i="3"/>
  <c r="AB25" i="3"/>
  <c r="P25" i="3"/>
  <c r="CC15" i="3"/>
  <c r="R15" i="3"/>
  <c r="AQ5" i="3"/>
  <c r="AQ16" i="3"/>
  <c r="AQ17" i="3" s="1"/>
  <c r="AQ20" i="3" s="1"/>
  <c r="BL25" i="3"/>
  <c r="AU52" i="3"/>
  <c r="AP43" i="3"/>
  <c r="AP44" i="3" s="1"/>
  <c r="AP47" i="3" s="1"/>
  <c r="AP53" i="3" s="1"/>
  <c r="BH32" i="3"/>
  <c r="BH43" i="3"/>
  <c r="BH44" i="3" s="1"/>
  <c r="CB25" i="3"/>
  <c r="BP25" i="3"/>
  <c r="BD25" i="3"/>
  <c r="AR25" i="3"/>
  <c r="AF25" i="3"/>
  <c r="T25" i="3"/>
  <c r="H25" i="3"/>
  <c r="BA15" i="3"/>
  <c r="Q15" i="3"/>
  <c r="CC10" i="3"/>
  <c r="BQ10" i="3"/>
  <c r="BE10" i="3"/>
  <c r="AS10" i="3"/>
  <c r="AG10" i="3"/>
  <c r="U10" i="3"/>
  <c r="I10" i="3"/>
  <c r="BJ15" i="3"/>
  <c r="BD10" i="3"/>
  <c r="AR10" i="3"/>
  <c r="H10" i="3"/>
  <c r="AS15" i="3"/>
  <c r="AG15" i="3"/>
  <c r="CI15" i="3"/>
  <c r="BO15" i="3"/>
  <c r="CB15" i="3"/>
  <c r="BH15" i="3"/>
  <c r="AV15" i="3"/>
  <c r="AJ15" i="3"/>
  <c r="X15" i="3"/>
  <c r="L15" i="3"/>
  <c r="BV25" i="3"/>
  <c r="BJ25" i="3"/>
  <c r="AX25" i="3"/>
  <c r="AL25" i="3"/>
  <c r="Z25" i="3"/>
  <c r="N25" i="3"/>
  <c r="I15" i="3"/>
  <c r="CG25" i="3"/>
  <c r="BU25" i="3"/>
  <c r="BI25" i="3"/>
  <c r="AW25" i="3"/>
  <c r="AK25" i="3"/>
  <c r="Y25" i="3"/>
  <c r="M25" i="3"/>
  <c r="BU15" i="3"/>
  <c r="BI15" i="3"/>
  <c r="Y15" i="3"/>
  <c r="BM15" i="3"/>
  <c r="CH10" i="3"/>
  <c r="BV10" i="3"/>
  <c r="BJ10" i="3"/>
  <c r="AL10" i="3"/>
  <c r="Z10" i="3"/>
  <c r="N10" i="3"/>
  <c r="CE25" i="3"/>
  <c r="BS25" i="3"/>
  <c r="BG25" i="3"/>
  <c r="AU25" i="3"/>
  <c r="AI25" i="3"/>
  <c r="W25" i="3"/>
  <c r="K25" i="3"/>
  <c r="BL15" i="3"/>
  <c r="AT15" i="3"/>
  <c r="V15" i="3"/>
  <c r="J15" i="3"/>
  <c r="BK15" i="3"/>
  <c r="CH20" i="3"/>
  <c r="CJ16" i="3"/>
  <c r="CJ17" i="3" s="1"/>
  <c r="CJ20" i="3" s="1"/>
  <c r="CI16" i="3"/>
  <c r="CI17" i="3" s="1"/>
  <c r="CI20" i="3" s="1"/>
  <c r="AT16" i="3"/>
  <c r="AT17" i="3" s="1"/>
  <c r="AT20" i="3" s="1"/>
  <c r="AO43" i="3"/>
  <c r="AO44" i="3" s="1"/>
  <c r="AO47" i="3" s="1"/>
  <c r="F32" i="3"/>
  <c r="F43" i="3"/>
  <c r="F44" i="3" s="1"/>
  <c r="F47" i="3" s="1"/>
  <c r="F53" i="3" s="1"/>
  <c r="AQ32" i="3"/>
  <c r="AQ43" i="3"/>
  <c r="AQ44" i="3" s="1"/>
  <c r="AQ47" i="3" s="1"/>
  <c r="AQ53" i="3" s="1"/>
  <c r="BC32" i="3"/>
  <c r="BC43" i="3"/>
  <c r="BC44" i="3" s="1"/>
  <c r="BC47" i="3" s="1"/>
  <c r="BC53" i="3" s="1"/>
  <c r="CB32" i="3"/>
  <c r="CB43" i="3"/>
  <c r="CB44" i="3" s="1"/>
  <c r="CB47" i="3" s="1"/>
  <c r="CB53" i="3" s="1"/>
  <c r="AV16" i="3"/>
  <c r="AV17" i="3" s="1"/>
  <c r="AV20" i="3" s="1"/>
  <c r="S43" i="3"/>
  <c r="S44" i="3" s="1"/>
  <c r="S47" i="3" s="1"/>
  <c r="S53" i="3" s="1"/>
  <c r="BQ32" i="3"/>
  <c r="BQ43" i="3"/>
  <c r="BQ44" i="3" s="1"/>
  <c r="BQ47" i="3" s="1"/>
  <c r="BQ53" i="3" s="1"/>
  <c r="H32" i="3"/>
  <c r="H43" i="3"/>
  <c r="H44" i="3" s="1"/>
  <c r="H47" i="3" s="1"/>
  <c r="H53" i="3" s="1"/>
  <c r="T32" i="3"/>
  <c r="T43" i="3"/>
  <c r="T44" i="3" s="1"/>
  <c r="T47" i="3" s="1"/>
  <c r="T53" i="3" s="1"/>
  <c r="AS32" i="3"/>
  <c r="AS43" i="3"/>
  <c r="AS44" i="3" s="1"/>
  <c r="AS47" i="3" s="1"/>
  <c r="BE32" i="3"/>
  <c r="BE43" i="3"/>
  <c r="BE44" i="3" s="1"/>
  <c r="BE47" i="3" s="1"/>
  <c r="BR32" i="3"/>
  <c r="BR47" i="3"/>
  <c r="CD32" i="3"/>
  <c r="CD43" i="3"/>
  <c r="CD44" i="3" s="1"/>
  <c r="CD47" i="3" s="1"/>
  <c r="AM16" i="3"/>
  <c r="AM17" i="3" s="1"/>
  <c r="AM20" i="3" s="1"/>
  <c r="AM43" i="3"/>
  <c r="AM44" i="3" s="1"/>
  <c r="AM47" i="3" s="1"/>
  <c r="CC32" i="3"/>
  <c r="CC43" i="3"/>
  <c r="CC44" i="3" s="1"/>
  <c r="CC47" i="3" s="1"/>
  <c r="I32" i="3"/>
  <c r="I43" i="3"/>
  <c r="I44" i="3" s="1"/>
  <c r="I47" i="3" s="1"/>
  <c r="U32" i="3"/>
  <c r="U43" i="3"/>
  <c r="U44" i="3" s="1"/>
  <c r="U47" i="3" s="1"/>
  <c r="AT32" i="3"/>
  <c r="AT43" i="3"/>
  <c r="AT44" i="3" s="1"/>
  <c r="BS32" i="3"/>
  <c r="BS43" i="3"/>
  <c r="BS44" i="3" s="1"/>
  <c r="BS47" i="3" s="1"/>
  <c r="BS53" i="3" s="1"/>
  <c r="CE32" i="3"/>
  <c r="CE43" i="3"/>
  <c r="CE44" i="3" s="1"/>
  <c r="CE47" i="3" s="1"/>
  <c r="CE53" i="3" s="1"/>
  <c r="CG16" i="3"/>
  <c r="CG17" i="3" s="1"/>
  <c r="AL16" i="3"/>
  <c r="AL17" i="3" s="1"/>
  <c r="AL20" i="3" s="1"/>
  <c r="BP43" i="3"/>
  <c r="BP44" i="3" s="1"/>
  <c r="BP47" i="3" s="1"/>
  <c r="BP53" i="3" s="1"/>
  <c r="G43" i="3"/>
  <c r="G44" i="3" s="1"/>
  <c r="G47" i="3" s="1"/>
  <c r="G53" i="3" s="1"/>
  <c r="BD32" i="3"/>
  <c r="BD43" i="3"/>
  <c r="BD44" i="3" s="1"/>
  <c r="BD47" i="3" s="1"/>
  <c r="BD53" i="3" s="1"/>
  <c r="J32" i="3"/>
  <c r="J43" i="3"/>
  <c r="J44" i="3" s="1"/>
  <c r="J47" i="3" s="1"/>
  <c r="V32" i="3"/>
  <c r="V43" i="3"/>
  <c r="V44" i="3" s="1"/>
  <c r="V47" i="3" s="1"/>
  <c r="AI32" i="3"/>
  <c r="AI43" i="3"/>
  <c r="AI44" i="3" s="1"/>
  <c r="AI47" i="3" s="1"/>
  <c r="AI53" i="3" s="1"/>
  <c r="AU32" i="3"/>
  <c r="AU43" i="3"/>
  <c r="AU44" i="3" s="1"/>
  <c r="AU47" i="3" s="1"/>
  <c r="AU53" i="3" s="1"/>
  <c r="BT32" i="3"/>
  <c r="BT43" i="3"/>
  <c r="BT44" i="3" s="1"/>
  <c r="BT47" i="3" s="1"/>
  <c r="CF32" i="3"/>
  <c r="CF43" i="3"/>
  <c r="CF44" i="3" s="1"/>
  <c r="CF47" i="3" s="1"/>
  <c r="BX16" i="3"/>
  <c r="BX17" i="3" s="1"/>
  <c r="BX20" i="3" s="1"/>
  <c r="AJ16" i="3"/>
  <c r="AJ17" i="3" s="1"/>
  <c r="AJ20" i="3" s="1"/>
  <c r="AR43" i="3"/>
  <c r="AR44" i="3" s="1"/>
  <c r="AR47" i="3" s="1"/>
  <c r="BV43" i="3"/>
  <c r="BV44" i="3" s="1"/>
  <c r="BV47" i="3" s="1"/>
  <c r="BV53" i="3" s="1"/>
  <c r="K32" i="3"/>
  <c r="K43" i="3"/>
  <c r="K44" i="3" s="1"/>
  <c r="K47" i="3" s="1"/>
  <c r="K53" i="3" s="1"/>
  <c r="W32" i="3"/>
  <c r="W43" i="3"/>
  <c r="W44" i="3" s="1"/>
  <c r="W47" i="3" s="1"/>
  <c r="W53" i="3" s="1"/>
  <c r="AJ32" i="3"/>
  <c r="AJ43" i="3"/>
  <c r="AJ44" i="3" s="1"/>
  <c r="AJ47" i="3" s="1"/>
  <c r="AV32" i="3"/>
  <c r="AV43" i="3"/>
  <c r="AV44" i="3" s="1"/>
  <c r="AV47" i="3" s="1"/>
  <c r="AV53" i="3" s="1"/>
  <c r="BI32" i="3"/>
  <c r="BI43" i="3"/>
  <c r="BI44" i="3" s="1"/>
  <c r="BI47" i="3" s="1"/>
  <c r="BU32" i="3"/>
  <c r="BU43" i="3"/>
  <c r="BU44" i="3" s="1"/>
  <c r="BU47" i="3" s="1"/>
  <c r="CG32" i="3"/>
  <c r="CG43" i="3"/>
  <c r="CG44" i="3" s="1"/>
  <c r="CG47" i="3" s="1"/>
  <c r="BW16" i="3"/>
  <c r="BW17" i="3" s="1"/>
  <c r="BW20" i="3" s="1"/>
  <c r="AA16" i="3"/>
  <c r="AA17" i="3" s="1"/>
  <c r="AA20" i="3" s="1"/>
  <c r="Z43" i="3"/>
  <c r="Z44" i="3" s="1"/>
  <c r="Z47" i="3" s="1"/>
  <c r="Z53" i="3" s="1"/>
  <c r="BF43" i="3"/>
  <c r="BF44" i="3" s="1"/>
  <c r="BF47" i="3" s="1"/>
  <c r="AE32" i="3"/>
  <c r="AE43" i="3"/>
  <c r="AE44" i="3" s="1"/>
  <c r="AE47" i="3" s="1"/>
  <c r="AE53" i="3" s="1"/>
  <c r="L32" i="3"/>
  <c r="L43" i="3"/>
  <c r="L44" i="3" s="1"/>
  <c r="L47" i="3" s="1"/>
  <c r="AK32" i="3"/>
  <c r="AK43" i="3"/>
  <c r="AK44" i="3" s="1"/>
  <c r="AK47" i="3" s="1"/>
  <c r="AW32" i="3"/>
  <c r="AW43" i="3"/>
  <c r="AW44" i="3" s="1"/>
  <c r="AW47" i="3" s="1"/>
  <c r="BJ32" i="3"/>
  <c r="BJ43" i="3"/>
  <c r="BJ44" i="3" s="1"/>
  <c r="BJ47" i="3" s="1"/>
  <c r="BJ53" i="3" s="1"/>
  <c r="CH32" i="3"/>
  <c r="CH43" i="3"/>
  <c r="CH44" i="3" s="1"/>
  <c r="CH47" i="3" s="1"/>
  <c r="CH53" i="3" s="1"/>
  <c r="BU16" i="3"/>
  <c r="BU17" i="3" s="1"/>
  <c r="Z16" i="3"/>
  <c r="Z17" i="3" s="1"/>
  <c r="Z20" i="3" s="1"/>
  <c r="CA43" i="3"/>
  <c r="CA44" i="3" s="1"/>
  <c r="CA47" i="3" s="1"/>
  <c r="CA53" i="3" s="1"/>
  <c r="BG43" i="3"/>
  <c r="BG44" i="3" s="1"/>
  <c r="BG47" i="3" s="1"/>
  <c r="BG53" i="3" s="1"/>
  <c r="M32" i="3"/>
  <c r="M43" i="3"/>
  <c r="M44" i="3" s="1"/>
  <c r="M47" i="3" s="1"/>
  <c r="AL32" i="3"/>
  <c r="AL43" i="3"/>
  <c r="AL44" i="3" s="1"/>
  <c r="AL47" i="3" s="1"/>
  <c r="AL53" i="3" s="1"/>
  <c r="AX32" i="3"/>
  <c r="AX43" i="3"/>
  <c r="AX44" i="3" s="1"/>
  <c r="AX47" i="3" s="1"/>
  <c r="AX53" i="3" s="1"/>
  <c r="BK32" i="3"/>
  <c r="BK43" i="3"/>
  <c r="BK44" i="3" s="1"/>
  <c r="BK47" i="3" s="1"/>
  <c r="BW32" i="3"/>
  <c r="BW43" i="3"/>
  <c r="BW44" i="3" s="1"/>
  <c r="BW47" i="3" s="1"/>
  <c r="E32" i="3"/>
  <c r="E43" i="3"/>
  <c r="E44" i="3" s="1"/>
  <c r="E47" i="3" s="1"/>
  <c r="BS16" i="3"/>
  <c r="BS17" i="3" s="1"/>
  <c r="BS20" i="3" s="1"/>
  <c r="X16" i="3"/>
  <c r="X17" i="3" s="1"/>
  <c r="X20" i="3" s="1"/>
  <c r="BO43" i="3"/>
  <c r="BO44" i="3" s="1"/>
  <c r="BO47" i="3" s="1"/>
  <c r="BO53" i="3" s="1"/>
  <c r="CI43" i="3"/>
  <c r="CI44" i="3" s="1"/>
  <c r="CI47" i="3" s="1"/>
  <c r="N32" i="3"/>
  <c r="N43" i="3"/>
  <c r="N44" i="3" s="1"/>
  <c r="N47" i="3" s="1"/>
  <c r="N53" i="3" s="1"/>
  <c r="AY32" i="3"/>
  <c r="AY43" i="3"/>
  <c r="AY44" i="3" s="1"/>
  <c r="AY47" i="3" s="1"/>
  <c r="BL32" i="3"/>
  <c r="BL43" i="3"/>
  <c r="BL44" i="3" s="1"/>
  <c r="BL47" i="3" s="1"/>
  <c r="BL53" i="3" s="1"/>
  <c r="CJ32" i="3"/>
  <c r="CJ43" i="3"/>
  <c r="CJ44" i="3" s="1"/>
  <c r="CJ47" i="3" s="1"/>
  <c r="CJ53" i="3" s="1"/>
  <c r="BL16" i="3"/>
  <c r="BL17" i="3" s="1"/>
  <c r="BL20" i="3" s="1"/>
  <c r="BL27" i="3" s="1"/>
  <c r="O16" i="3"/>
  <c r="O17" i="3" s="1"/>
  <c r="O20" i="3" s="1"/>
  <c r="Y43" i="3"/>
  <c r="Y44" i="3" s="1"/>
  <c r="Y47" i="3" s="1"/>
  <c r="R43" i="3"/>
  <c r="R44" i="3" s="1"/>
  <c r="R47" i="3" s="1"/>
  <c r="R53" i="3" s="1"/>
  <c r="AA32" i="3"/>
  <c r="AA43" i="3"/>
  <c r="AA44" i="3" s="1"/>
  <c r="AA47" i="3" s="1"/>
  <c r="AN32" i="3"/>
  <c r="AN43" i="3"/>
  <c r="AN44" i="3" s="1"/>
  <c r="AN47" i="3" s="1"/>
  <c r="AN53" i="3" s="1"/>
  <c r="AZ32" i="3"/>
  <c r="AZ43" i="3"/>
  <c r="AZ44" i="3" s="1"/>
  <c r="AZ47" i="3" s="1"/>
  <c r="AZ53" i="3" s="1"/>
  <c r="BM32" i="3"/>
  <c r="BM43" i="3"/>
  <c r="BM44" i="3" s="1"/>
  <c r="BM47" i="3" s="1"/>
  <c r="BY32" i="3"/>
  <c r="BY43" i="3"/>
  <c r="BY44" i="3" s="1"/>
  <c r="BY47" i="3" s="1"/>
  <c r="BJ16" i="3"/>
  <c r="BJ17" i="3" s="1"/>
  <c r="BJ20" i="3" s="1"/>
  <c r="N16" i="3"/>
  <c r="N17" i="3" s="1"/>
  <c r="N20" i="3" s="1"/>
  <c r="O43" i="3"/>
  <c r="O44" i="3" s="1"/>
  <c r="O47" i="3" s="1"/>
  <c r="AD43" i="3"/>
  <c r="AD44" i="3" s="1"/>
  <c r="AD47" i="3" s="1"/>
  <c r="AD53" i="3" s="1"/>
  <c r="P32" i="3"/>
  <c r="P43" i="3"/>
  <c r="P44" i="3" s="1"/>
  <c r="P47" i="3" s="1"/>
  <c r="P53" i="3" s="1"/>
  <c r="AB32" i="3"/>
  <c r="AB44" i="3"/>
  <c r="AB47" i="3" s="1"/>
  <c r="AB53" i="3" s="1"/>
  <c r="BA32" i="3"/>
  <c r="BA43" i="3"/>
  <c r="BA44" i="3" s="1"/>
  <c r="BA47" i="3" s="1"/>
  <c r="BN32" i="3"/>
  <c r="BN43" i="3"/>
  <c r="BN44" i="3" s="1"/>
  <c r="BN47" i="3" s="1"/>
  <c r="BN53" i="3" s="1"/>
  <c r="BZ32" i="3"/>
  <c r="BZ43" i="3"/>
  <c r="BZ44" i="3" s="1"/>
  <c r="BZ47" i="3" s="1"/>
  <c r="BF16" i="3"/>
  <c r="BF17" i="3" s="1"/>
  <c r="BF20" i="3" s="1"/>
  <c r="X43" i="3"/>
  <c r="X44" i="3" s="1"/>
  <c r="X47" i="3" s="1"/>
  <c r="AH43" i="3"/>
  <c r="AH44" i="3" s="1"/>
  <c r="AH47" i="3" s="1"/>
  <c r="Q32" i="3"/>
  <c r="Q43" i="3"/>
  <c r="Q44" i="3" s="1"/>
  <c r="Q47" i="3" s="1"/>
  <c r="AC32" i="3"/>
  <c r="AC43" i="3"/>
  <c r="AC44" i="3" s="1"/>
  <c r="AC47" i="3" s="1"/>
  <c r="BB32" i="3"/>
  <c r="BB43" i="3"/>
  <c r="BB44" i="3" s="1"/>
  <c r="BB47" i="3" s="1"/>
  <c r="BB53" i="3" s="1"/>
  <c r="AY16" i="3"/>
  <c r="AY17" i="3" s="1"/>
  <c r="AY20" i="3" s="1"/>
  <c r="BX43" i="3"/>
  <c r="BX44" i="3" s="1"/>
  <c r="BX47" i="3" s="1"/>
  <c r="BX53" i="3" s="1"/>
  <c r="AG43" i="3"/>
  <c r="AG44" i="3" s="1"/>
  <c r="AG47" i="3" s="1"/>
  <c r="E37" i="3"/>
  <c r="AF47" i="3"/>
  <c r="AF53" i="3" s="1"/>
  <c r="AT47" i="3"/>
  <c r="AV52" i="3"/>
  <c r="E52" i="3"/>
  <c r="Q52" i="3"/>
  <c r="AC52" i="3"/>
  <c r="BM52" i="3"/>
  <c r="BY52" i="3"/>
  <c r="BA52" i="3"/>
  <c r="AO52" i="3"/>
  <c r="I52" i="3"/>
  <c r="U52" i="3"/>
  <c r="AG52" i="3"/>
  <c r="AS52" i="3"/>
  <c r="BE52" i="3"/>
  <c r="BQ52" i="3"/>
  <c r="CC52" i="3"/>
  <c r="V52" i="3"/>
  <c r="AT52" i="3"/>
  <c r="BF52" i="3"/>
  <c r="CD52" i="3"/>
  <c r="J52" i="3"/>
  <c r="AH52" i="3"/>
  <c r="BR52" i="3"/>
  <c r="L52" i="3"/>
  <c r="X52" i="3"/>
  <c r="AJ52" i="3"/>
  <c r="BH52" i="3"/>
  <c r="BT52" i="3"/>
  <c r="CF52" i="3"/>
  <c r="CD5" i="3"/>
  <c r="CD16" i="3"/>
  <c r="CD17" i="3" s="1"/>
  <c r="CD20" i="3" s="1"/>
  <c r="J5" i="3"/>
  <c r="J16" i="3"/>
  <c r="J17" i="3" s="1"/>
  <c r="J20" i="3" s="1"/>
  <c r="BY25" i="3"/>
  <c r="BM25" i="3"/>
  <c r="BA25" i="3"/>
  <c r="AO25" i="3"/>
  <c r="AC25" i="3"/>
  <c r="Q25" i="3"/>
  <c r="BH16" i="3"/>
  <c r="BH17" i="3" s="1"/>
  <c r="BH20" i="3" s="1"/>
  <c r="AI5" i="3"/>
  <c r="AI16" i="3"/>
  <c r="AI17" i="3" s="1"/>
  <c r="AI20" i="3" s="1"/>
  <c r="V5" i="3"/>
  <c r="V16" i="3"/>
  <c r="V17" i="3" s="1"/>
  <c r="V20" i="3" s="1"/>
  <c r="Y5" i="3"/>
  <c r="Y16" i="3"/>
  <c r="Y17" i="3" s="1"/>
  <c r="Y20" i="3" s="1"/>
  <c r="M5" i="3"/>
  <c r="M16" i="3"/>
  <c r="M17" i="3" s="1"/>
  <c r="M20" i="3" s="1"/>
  <c r="AK5" i="3"/>
  <c r="AK16" i="3"/>
  <c r="AK17" i="3" s="1"/>
  <c r="AK20" i="3" s="1"/>
  <c r="AZ5" i="3"/>
  <c r="AZ16" i="3"/>
  <c r="AZ17" i="3" s="1"/>
  <c r="AZ20" i="3" s="1"/>
  <c r="AZ27" i="3" s="1"/>
  <c r="CF5" i="3"/>
  <c r="CF16" i="3"/>
  <c r="CF17" i="3" s="1"/>
  <c r="CF20" i="3" s="1"/>
  <c r="BT5" i="3"/>
  <c r="BT16" i="3"/>
  <c r="BT17" i="3" s="1"/>
  <c r="BT20" i="3" s="1"/>
  <c r="E25" i="3"/>
  <c r="CB10" i="3"/>
  <c r="BP10" i="3"/>
  <c r="AF10" i="3"/>
  <c r="T10" i="3"/>
  <c r="CA10" i="3"/>
  <c r="AQ10" i="3"/>
  <c r="AE10" i="3"/>
  <c r="CI25" i="3"/>
  <c r="BW25" i="3"/>
  <c r="BK25" i="3"/>
  <c r="AY25" i="3"/>
  <c r="AM25" i="3"/>
  <c r="AA25" i="3"/>
  <c r="O25" i="3"/>
  <c r="L16" i="3"/>
  <c r="L17" i="3" s="1"/>
  <c r="L20" i="3" s="1"/>
  <c r="W5" i="3"/>
  <c r="W16" i="3"/>
  <c r="W17" i="3" s="1"/>
  <c r="W20" i="3" s="1"/>
  <c r="AP10" i="3"/>
  <c r="AX16" i="3"/>
  <c r="AX17" i="3" s="1"/>
  <c r="AX20" i="3" s="1"/>
  <c r="AX27" i="3" s="1"/>
  <c r="CF25" i="3"/>
  <c r="BT25" i="3"/>
  <c r="BH25" i="3"/>
  <c r="AV25" i="3"/>
  <c r="AJ25" i="3"/>
  <c r="X25" i="3"/>
  <c r="L25" i="3"/>
  <c r="AH15" i="3"/>
  <c r="AH5" i="3"/>
  <c r="AH16" i="3"/>
  <c r="AH17" i="3" s="1"/>
  <c r="AH20" i="3" s="1"/>
  <c r="F5" i="3"/>
  <c r="F16" i="3"/>
  <c r="F17" i="3" s="1"/>
  <c r="F20" i="3" s="1"/>
  <c r="F27" i="3" s="1"/>
  <c r="T5" i="3"/>
  <c r="T16" i="3"/>
  <c r="T17" i="3" s="1"/>
  <c r="T20" i="3" s="1"/>
  <c r="H5" i="3"/>
  <c r="H16" i="3"/>
  <c r="H17" i="3" s="1"/>
  <c r="H20" i="3" s="1"/>
  <c r="AU5" i="3"/>
  <c r="AU16" i="3"/>
  <c r="AU17" i="3" s="1"/>
  <c r="AU20" i="3" s="1"/>
  <c r="CA5" i="3"/>
  <c r="CA16" i="3"/>
  <c r="CA17" i="3" s="1"/>
  <c r="CA20" i="3" s="1"/>
  <c r="BO5" i="3"/>
  <c r="BO16" i="3"/>
  <c r="BO17" i="3" s="1"/>
  <c r="BO20" i="3" s="1"/>
  <c r="BO27" i="3" s="1"/>
  <c r="CI10" i="3"/>
  <c r="BW10" i="3"/>
  <c r="BK10" i="3"/>
  <c r="AY10" i="3"/>
  <c r="AM10" i="3"/>
  <c r="AA10" i="3"/>
  <c r="O10" i="3"/>
  <c r="CG20" i="3"/>
  <c r="BU20" i="3"/>
  <c r="BR5" i="3"/>
  <c r="BR16" i="3"/>
  <c r="BR17" i="3" s="1"/>
  <c r="BR20" i="3" s="1"/>
  <c r="BR27" i="3" s="1"/>
  <c r="BQ5" i="3"/>
  <c r="BQ16" i="3"/>
  <c r="BQ17" i="3" s="1"/>
  <c r="BQ20" i="3" s="1"/>
  <c r="CD25" i="3"/>
  <c r="BR25" i="3"/>
  <c r="BF25" i="3"/>
  <c r="AT25" i="3"/>
  <c r="AH25" i="3"/>
  <c r="V25" i="3"/>
  <c r="J25" i="3"/>
  <c r="CE7" i="3"/>
  <c r="CE16" i="3"/>
  <c r="CE17" i="3" s="1"/>
  <c r="CE20" i="3" s="1"/>
  <c r="AD5" i="3"/>
  <c r="AD16" i="3"/>
  <c r="AD17" i="3" s="1"/>
  <c r="AD20" i="3" s="1"/>
  <c r="AD27" i="3" s="1"/>
  <c r="R5" i="3"/>
  <c r="R16" i="3"/>
  <c r="R17" i="3" s="1"/>
  <c r="R20" i="3" s="1"/>
  <c r="R27" i="3" s="1"/>
  <c r="AG5" i="3"/>
  <c r="AG16" i="3"/>
  <c r="AG17" i="3" s="1"/>
  <c r="AG20" i="3" s="1"/>
  <c r="BE5" i="3"/>
  <c r="BE16" i="3"/>
  <c r="BE17" i="3" s="1"/>
  <c r="BE20" i="3" s="1"/>
  <c r="BE27" i="3" s="1"/>
  <c r="AS5" i="3"/>
  <c r="AS16" i="3"/>
  <c r="AS17" i="3" s="1"/>
  <c r="AS20" i="3" s="1"/>
  <c r="AS27" i="3" s="1"/>
  <c r="BY5" i="3"/>
  <c r="BY16" i="3"/>
  <c r="BY17" i="3" s="1"/>
  <c r="BY20" i="3" s="1"/>
  <c r="BM5" i="3"/>
  <c r="BM16" i="3"/>
  <c r="BM17" i="3" s="1"/>
  <c r="BM20" i="3" s="1"/>
  <c r="E17" i="3"/>
  <c r="E20" i="3" s="1"/>
  <c r="E5" i="3"/>
  <c r="CG10" i="3"/>
  <c r="BU10" i="3"/>
  <c r="BI10" i="3"/>
  <c r="AW10" i="3"/>
  <c r="AK10" i="3"/>
  <c r="Y10" i="3"/>
  <c r="M10" i="3"/>
  <c r="M52" i="3"/>
  <c r="Y52" i="3"/>
  <c r="AK52" i="3"/>
  <c r="AW52" i="3"/>
  <c r="BI52" i="3"/>
  <c r="BU52" i="3"/>
  <c r="CG52" i="3"/>
  <c r="AW5" i="3"/>
  <c r="AW16" i="3"/>
  <c r="AW17" i="3" s="1"/>
  <c r="AW20" i="3" s="1"/>
  <c r="L10" i="3"/>
  <c r="BH47" i="3"/>
  <c r="BH53" i="3" s="1"/>
  <c r="CC5" i="3"/>
  <c r="CC16" i="3"/>
  <c r="CC17" i="3" s="1"/>
  <c r="CC20" i="3" s="1"/>
  <c r="CE10" i="3"/>
  <c r="BS10" i="3"/>
  <c r="BG10" i="3"/>
  <c r="BG27" i="3" s="1"/>
  <c r="AU10" i="3"/>
  <c r="AI10" i="3"/>
  <c r="W10" i="3"/>
  <c r="K10" i="3"/>
  <c r="O52" i="3"/>
  <c r="AA52" i="3"/>
  <c r="AM52" i="3"/>
  <c r="AY52" i="3"/>
  <c r="BK52" i="3"/>
  <c r="BW52" i="3"/>
  <c r="CI52" i="3"/>
  <c r="AW15" i="3"/>
  <c r="AK15" i="3"/>
  <c r="M15" i="3"/>
  <c r="CG15" i="3"/>
  <c r="K5" i="3"/>
  <c r="K16" i="3"/>
  <c r="K17" i="3" s="1"/>
  <c r="K20" i="3" s="1"/>
  <c r="AP5" i="3"/>
  <c r="AP16" i="3"/>
  <c r="AP17" i="3" s="1"/>
  <c r="AP20" i="3" s="1"/>
  <c r="BH10" i="3"/>
  <c r="AJ10" i="3"/>
  <c r="CD10" i="3"/>
  <c r="BF10" i="3"/>
  <c r="AT10" i="3"/>
  <c r="AH10" i="3"/>
  <c r="V10" i="3"/>
  <c r="AF20" i="3"/>
  <c r="CD15" i="3"/>
  <c r="AX15" i="3"/>
  <c r="AL15" i="3"/>
  <c r="Z15" i="3"/>
  <c r="N15" i="3"/>
  <c r="BV16" i="3"/>
  <c r="BV17" i="3" s="1"/>
  <c r="BV20" i="3" s="1"/>
  <c r="BI16" i="3"/>
  <c r="BI17" i="3" s="1"/>
  <c r="BI20" i="3" s="1"/>
  <c r="BG15" i="3"/>
  <c r="AU15" i="3"/>
  <c r="AI15" i="3"/>
  <c r="W15" i="3"/>
  <c r="K15" i="3"/>
  <c r="BZ15" i="3"/>
  <c r="U16" i="3"/>
  <c r="U17" i="3" s="1"/>
  <c r="U20" i="3" s="1"/>
  <c r="I16" i="3"/>
  <c r="I17" i="3" s="1"/>
  <c r="I20" i="3" s="1"/>
  <c r="I27" i="3" s="1"/>
  <c r="BD16" i="3"/>
  <c r="BD17" i="3" s="1"/>
  <c r="BD20" i="3" s="1"/>
  <c r="BD27" i="3" s="1"/>
  <c r="AR16" i="3"/>
  <c r="AR17" i="3" s="1"/>
  <c r="AR20" i="3" s="1"/>
  <c r="CJ15" i="3"/>
  <c r="BX15" i="3"/>
  <c r="BD15" i="3"/>
  <c r="AR15" i="3"/>
  <c r="AF15" i="3"/>
  <c r="T15" i="3"/>
  <c r="H15" i="3"/>
  <c r="CB16" i="3"/>
  <c r="CB17" i="3" s="1"/>
  <c r="CB20" i="3" s="1"/>
  <c r="BP16" i="3"/>
  <c r="BP17" i="3" s="1"/>
  <c r="BP20" i="3" s="1"/>
  <c r="BC16" i="3"/>
  <c r="BC17" i="3" s="1"/>
  <c r="BC20" i="3" s="1"/>
  <c r="BC27" i="3" s="1"/>
  <c r="AE16" i="3"/>
  <c r="AE17" i="3" s="1"/>
  <c r="AE20" i="3" s="1"/>
  <c r="S16" i="3"/>
  <c r="S17" i="3" s="1"/>
  <c r="S20" i="3" s="1"/>
  <c r="S27" i="3" s="1"/>
  <c r="G16" i="3"/>
  <c r="G17" i="3" s="1"/>
  <c r="G20" i="3" s="1"/>
  <c r="G27" i="3" s="1"/>
  <c r="BB16" i="3"/>
  <c r="BB17" i="3" s="1"/>
  <c r="BB20" i="3" s="1"/>
  <c r="BB27" i="3" s="1"/>
  <c r="BZ16" i="3"/>
  <c r="BZ17" i="3" s="1"/>
  <c r="BZ20" i="3" s="1"/>
  <c r="BZ27" i="3" s="1"/>
  <c r="BN16" i="3"/>
  <c r="BN17" i="3" s="1"/>
  <c r="BN20" i="3" s="1"/>
  <c r="BN27" i="3" s="1"/>
  <c r="BA16" i="3"/>
  <c r="BA17" i="3" s="1"/>
  <c r="BA20" i="3" s="1"/>
  <c r="AO16" i="3"/>
  <c r="AO17" i="3" s="1"/>
  <c r="AO20" i="3" s="1"/>
  <c r="AO27" i="3" s="1"/>
  <c r="AC16" i="3"/>
  <c r="AC17" i="3" s="1"/>
  <c r="AC20" i="3" s="1"/>
  <c r="AC27" i="3" s="1"/>
  <c r="Q16" i="3"/>
  <c r="Q17" i="3" s="1"/>
  <c r="Q20" i="3" s="1"/>
  <c r="BK16" i="3"/>
  <c r="BK17" i="3" s="1"/>
  <c r="BK20" i="3" s="1"/>
  <c r="AN16" i="3"/>
  <c r="AN17" i="3" s="1"/>
  <c r="AN20" i="3" s="1"/>
  <c r="AN27" i="3" s="1"/>
  <c r="AB16" i="3"/>
  <c r="AB17" i="3" s="1"/>
  <c r="AB20" i="3" s="1"/>
  <c r="P16" i="3"/>
  <c r="P17" i="3" s="1"/>
  <c r="P20" i="3" s="1"/>
  <c r="P27" i="3" s="1"/>
  <c r="CF15" i="3"/>
  <c r="BT15" i="3"/>
  <c r="AZ15" i="3"/>
  <c r="AN15" i="3"/>
  <c r="AB15" i="3"/>
  <c r="P15" i="3"/>
  <c r="AR53" i="3" l="1"/>
  <c r="BZ53" i="3"/>
  <c r="BU53" i="3"/>
  <c r="V53" i="3"/>
  <c r="AE27" i="3"/>
  <c r="BA27" i="3"/>
  <c r="BX27" i="3"/>
  <c r="CJ27" i="3"/>
  <c r="Z27" i="3"/>
  <c r="CC27" i="3"/>
  <c r="BY27" i="3"/>
  <c r="AB27" i="3"/>
  <c r="AR27" i="3"/>
  <c r="AR55" i="3" s="1"/>
  <c r="H27" i="3"/>
  <c r="H55" i="3" s="1"/>
  <c r="J53" i="3"/>
  <c r="CH27" i="3"/>
  <c r="CH55" i="3" s="1"/>
  <c r="BG55" i="3"/>
  <c r="AZ55" i="3"/>
  <c r="AU27" i="3"/>
  <c r="AU55" i="3" s="1"/>
  <c r="BV27" i="3"/>
  <c r="BV55" i="3" s="1"/>
  <c r="BQ27" i="3"/>
  <c r="BQ55" i="3" s="1"/>
  <c r="CA27" i="3"/>
  <c r="CA55" i="3" s="1"/>
  <c r="AG27" i="3"/>
  <c r="U27" i="3"/>
  <c r="BO55" i="3"/>
  <c r="BB55" i="3"/>
  <c r="CJ55" i="3"/>
  <c r="N27" i="3"/>
  <c r="N55" i="3" s="1"/>
  <c r="BN55" i="3"/>
  <c r="X27" i="3"/>
  <c r="M53" i="3"/>
  <c r="BI53" i="3"/>
  <c r="BR53" i="3"/>
  <c r="BR55" i="3" s="1"/>
  <c r="S55" i="3"/>
  <c r="AC53" i="3"/>
  <c r="AC55" i="3" s="1"/>
  <c r="AV27" i="3"/>
  <c r="AV55" i="3" s="1"/>
  <c r="J27" i="3"/>
  <c r="BL55" i="3"/>
  <c r="AE55" i="3"/>
  <c r="BD55" i="3"/>
  <c r="AB55" i="3"/>
  <c r="CG27" i="3"/>
  <c r="CF27" i="3"/>
  <c r="R55" i="3"/>
  <c r="P55" i="3"/>
  <c r="AN55" i="3"/>
  <c r="I53" i="3"/>
  <c r="I55" i="3" s="1"/>
  <c r="BC55" i="3"/>
  <c r="E27" i="3"/>
  <c r="G55" i="3"/>
  <c r="Z55" i="3"/>
  <c r="BM27" i="3"/>
  <c r="AD55" i="3"/>
  <c r="AX55" i="3"/>
  <c r="AL27" i="3"/>
  <c r="AL55" i="3" s="1"/>
  <c r="AQ27" i="3"/>
  <c r="AQ55" i="3" s="1"/>
  <c r="O53" i="3"/>
  <c r="AG53" i="3"/>
  <c r="BZ55" i="3"/>
  <c r="F55" i="3"/>
  <c r="Q27" i="3"/>
  <c r="BX55" i="3"/>
  <c r="BJ27" i="3"/>
  <c r="BJ55" i="3" s="1"/>
  <c r="U53" i="3"/>
  <c r="U55" i="3" s="1"/>
  <c r="BS27" i="3"/>
  <c r="BS55" i="3" s="1"/>
  <c r="AS53" i="3"/>
  <c r="AS55" i="3" s="1"/>
  <c r="CI27" i="3"/>
  <c r="M27" i="3"/>
  <c r="Y27" i="3"/>
  <c r="AI27" i="3"/>
  <c r="AI55" i="3" s="1"/>
  <c r="BU27" i="3"/>
  <c r="BU55" i="3" s="1"/>
  <c r="V27" i="3"/>
  <c r="V55" i="3" s="1"/>
  <c r="AM27" i="3"/>
  <c r="AT53" i="3"/>
  <c r="AY27" i="3"/>
  <c r="T27" i="3"/>
  <c r="T55" i="3" s="1"/>
  <c r="AJ27" i="3"/>
  <c r="K27" i="3"/>
  <c r="K55" i="3" s="1"/>
  <c r="BP27" i="3"/>
  <c r="BP55" i="3" s="1"/>
  <c r="BE53" i="3"/>
  <c r="BE55" i="3" s="1"/>
  <c r="AA53" i="3"/>
  <c r="AH53" i="3"/>
  <c r="BF27" i="3"/>
  <c r="W27" i="3"/>
  <c r="W55" i="3" s="1"/>
  <c r="BY53" i="3"/>
  <c r="BY55" i="3" s="1"/>
  <c r="AF27" i="3"/>
  <c r="AF55" i="3" s="1"/>
  <c r="Q53" i="3"/>
  <c r="AJ53" i="3"/>
  <c r="AO53" i="3"/>
  <c r="AO55" i="3" s="1"/>
  <c r="BA53" i="3"/>
  <c r="BM53" i="3"/>
  <c r="BK53" i="3"/>
  <c r="CD53" i="3"/>
  <c r="BF53" i="3"/>
  <c r="L53" i="3"/>
  <c r="CC53" i="3"/>
  <c r="CC55" i="3" s="1"/>
  <c r="E53" i="3"/>
  <c r="Y53" i="3"/>
  <c r="CF53" i="3"/>
  <c r="BT53" i="3"/>
  <c r="CI53" i="3"/>
  <c r="BW53" i="3"/>
  <c r="CG53" i="3"/>
  <c r="X53" i="3"/>
  <c r="AK53" i="3"/>
  <c r="AT27" i="3"/>
  <c r="CE27" i="3"/>
  <c r="CE55" i="3" s="1"/>
  <c r="BK27" i="3"/>
  <c r="CD27" i="3"/>
  <c r="L27" i="3"/>
  <c r="BW27" i="3"/>
  <c r="AK27" i="3"/>
  <c r="CB27" i="3"/>
  <c r="CB55" i="3" s="1"/>
  <c r="AW27" i="3"/>
  <c r="BH27" i="3"/>
  <c r="BH55" i="3" s="1"/>
  <c r="AY53" i="3"/>
  <c r="BI27" i="3"/>
  <c r="BT27" i="3"/>
  <c r="AP27" i="3"/>
  <c r="AP55" i="3" s="1"/>
  <c r="AM53" i="3"/>
  <c r="O27" i="3"/>
  <c r="AW53" i="3"/>
  <c r="AA27" i="3"/>
  <c r="AH27" i="3"/>
  <c r="BA55" i="3" l="1"/>
  <c r="J55" i="3"/>
  <c r="Y55" i="3"/>
  <c r="AW55" i="3"/>
  <c r="AT55" i="3"/>
  <c r="CI55" i="3"/>
  <c r="AG55" i="3"/>
  <c r="X55" i="3"/>
  <c r="BI55" i="3"/>
  <c r="AM55" i="3"/>
  <c r="BT55" i="3"/>
  <c r="CF55" i="3"/>
  <c r="Q55" i="3"/>
  <c r="O55" i="3"/>
  <c r="E55" i="3"/>
  <c r="AJ55" i="3"/>
  <c r="AH55" i="3"/>
  <c r="CD55" i="3"/>
  <c r="AA55" i="3"/>
  <c r="M55" i="3"/>
  <c r="L55" i="3"/>
  <c r="AK55" i="3"/>
  <c r="AY55" i="3"/>
  <c r="BK55" i="3"/>
  <c r="CG55" i="3"/>
  <c r="BM55" i="3"/>
  <c r="BF55" i="3"/>
  <c r="BW5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Keit Kill</author>
  </authors>
  <commentList>
    <comment ref="CG4" authorId="0" shapeId="0" xr:uid="{49C63ED5-8D3F-42AC-9DFC-258CE2ECCD5F}">
      <text>
        <r>
          <rPr>
            <b/>
            <sz val="9"/>
            <color indexed="81"/>
            <rFont val="Tahoma"/>
            <family val="2"/>
          </rPr>
          <t>Keit Kill:</t>
        </r>
        <r>
          <rPr>
            <sz val="9"/>
            <color indexed="81"/>
            <rFont val="Tahoma"/>
            <family val="2"/>
          </rPr>
          <t xml:space="preserve">
maha lahutatud veekogude pindala</t>
        </r>
      </text>
    </comment>
    <comment ref="CH4" authorId="0" shapeId="0" xr:uid="{07CCFD38-44C7-4062-9E93-3F9077B75D6B}">
      <text>
        <r>
          <rPr>
            <b/>
            <sz val="9"/>
            <color indexed="81"/>
            <rFont val="Tahoma"/>
            <family val="2"/>
          </rPr>
          <t>Keit Kill:</t>
        </r>
        <r>
          <rPr>
            <sz val="9"/>
            <color indexed="81"/>
            <rFont val="Tahoma"/>
            <family val="2"/>
          </rPr>
          <t xml:space="preserve">
Maha lahutatud veekogude pindala
</t>
        </r>
      </text>
    </comment>
    <comment ref="CI4" authorId="0" shapeId="0" xr:uid="{1B344B9B-5A20-4334-B721-0935C1AC1E94}">
      <text>
        <r>
          <rPr>
            <b/>
            <sz val="9"/>
            <color indexed="81"/>
            <rFont val="Tahoma"/>
            <family val="2"/>
          </rPr>
          <t>Keit Kill:</t>
        </r>
        <r>
          <rPr>
            <sz val="9"/>
            <color indexed="81"/>
            <rFont val="Tahoma"/>
            <family val="2"/>
          </rPr>
          <t xml:space="preserve">
maha lahutatud veekogu pindala</t>
        </r>
      </text>
    </comment>
    <comment ref="U6" authorId="0" shapeId="0" xr:uid="{20B6B1D8-D899-47BC-8272-B5CA9F8DA29E}">
      <text>
        <r>
          <rPr>
            <b/>
            <sz val="9"/>
            <color indexed="81"/>
            <rFont val="Tahoma"/>
            <family val="2"/>
          </rPr>
          <t>Keit Kill:</t>
        </r>
        <r>
          <rPr>
            <sz val="9"/>
            <color indexed="81"/>
            <rFont val="Tahoma"/>
            <family val="2"/>
          </rPr>
          <t xml:space="preserve">
Väljaotsa arendusala on olemasolevana arvestatud, kuigi kõik pole veel välja ehitatud, aga peagi on</t>
        </r>
      </text>
    </comment>
    <comment ref="CG31" authorId="0" shapeId="0" xr:uid="{C7AE94CD-B078-4BA3-9C25-0CEE3491F439}">
      <text>
        <r>
          <rPr>
            <b/>
            <sz val="9"/>
            <color indexed="81"/>
            <rFont val="Tahoma"/>
            <family val="2"/>
          </rPr>
          <t>Keit Kill:</t>
        </r>
        <r>
          <rPr>
            <sz val="9"/>
            <color indexed="81"/>
            <rFont val="Tahoma"/>
            <family val="2"/>
          </rPr>
          <t xml:space="preserve">
maha lahutatud veekogude pindala</t>
        </r>
      </text>
    </comment>
    <comment ref="CH31" authorId="0" shapeId="0" xr:uid="{A0DD3A53-5BC3-42E6-91A8-FDFE2B741710}">
      <text>
        <r>
          <rPr>
            <b/>
            <sz val="9"/>
            <color indexed="81"/>
            <rFont val="Tahoma"/>
            <family val="2"/>
          </rPr>
          <t>Keit Kill:</t>
        </r>
        <r>
          <rPr>
            <sz val="9"/>
            <color indexed="81"/>
            <rFont val="Tahoma"/>
            <family val="2"/>
          </rPr>
          <t xml:space="preserve">
Maha lahutatud veekogude pindala
</t>
        </r>
      </text>
    </comment>
    <comment ref="CI31" authorId="0" shapeId="0" xr:uid="{D9B57BF6-29B6-47F0-82B2-5D5EA45406ED}">
      <text>
        <r>
          <rPr>
            <b/>
            <sz val="9"/>
            <color indexed="81"/>
            <rFont val="Tahoma"/>
            <family val="2"/>
          </rPr>
          <t>Keit Kill:</t>
        </r>
        <r>
          <rPr>
            <sz val="9"/>
            <color indexed="81"/>
            <rFont val="Tahoma"/>
            <family val="2"/>
          </rPr>
          <t xml:space="preserve">
maha lahutatud veekogu pindala</t>
        </r>
      </text>
    </comment>
    <comment ref="AF33" authorId="0" shapeId="0" xr:uid="{50956CFD-3767-4C4E-BFC5-101CE35ED818}">
      <text>
        <r>
          <rPr>
            <b/>
            <sz val="9"/>
            <color indexed="81"/>
            <rFont val="Tahoma"/>
            <family val="2"/>
          </rPr>
          <t>Keit Kill:</t>
        </r>
        <r>
          <rPr>
            <sz val="9"/>
            <color indexed="81"/>
            <rFont val="Tahoma"/>
            <family val="2"/>
          </rPr>
          <t xml:space="preserve">
Arvestatud Hõbelõnga arendusala veel välja ehitamata hoonete osas lisanduvat vooluhulka, kuigi torustik jmt olemas piirkonnas
</t>
        </r>
      </text>
    </comment>
  </commentList>
</comments>
</file>

<file path=xl/sharedStrings.xml><?xml version="1.0" encoding="utf-8"?>
<sst xmlns="http://schemas.openxmlformats.org/spreadsheetml/2006/main" count="571" uniqueCount="236">
  <si>
    <t>Vare lombid valgala</t>
  </si>
  <si>
    <t>V-18</t>
  </si>
  <si>
    <t>Kabina lombid valgala</t>
  </si>
  <si>
    <t>V-19</t>
  </si>
  <si>
    <t>Tammeserva-Lõhmuse valgala</t>
  </si>
  <si>
    <t>Kitseoja valgala</t>
  </si>
  <si>
    <t>V-3.2</t>
  </si>
  <si>
    <t>Kruusaaugu piirkonna valgala</t>
  </si>
  <si>
    <t>V-3.3</t>
  </si>
  <si>
    <t>Käbi tee-Uue tänava valgala</t>
  </si>
  <si>
    <t>Emajõe valgala</t>
  </si>
  <si>
    <t>V-17.17</t>
  </si>
  <si>
    <t>Kabina mõisa valgala</t>
  </si>
  <si>
    <t>V-17.19</t>
  </si>
  <si>
    <t>Roosi valgala</t>
  </si>
  <si>
    <t>V-17.20</t>
  </si>
  <si>
    <t>Lustivälja-Soosaare valgala</t>
  </si>
  <si>
    <t>V-17.18</t>
  </si>
  <si>
    <t>Kellukese-Männi tee valgala</t>
  </si>
  <si>
    <t>V-3.5</t>
  </si>
  <si>
    <t>Ratsu-Ringraja tee valgala</t>
  </si>
  <si>
    <t>V-3.9</t>
  </si>
  <si>
    <t>Kõivumetsa valgala</t>
  </si>
  <si>
    <t>V-3.14</t>
  </si>
  <si>
    <t>Sandisoo-Tilga I-II MPE eesvoolu valgala</t>
  </si>
  <si>
    <t>V-3.13</t>
  </si>
  <si>
    <t>Ojaküla MPE eesvoolu valgala</t>
  </si>
  <si>
    <t>V-3.10</t>
  </si>
  <si>
    <t>Kavastu mõisa valgala</t>
  </si>
  <si>
    <t>V-17.5</t>
  </si>
  <si>
    <t>Saaga tee valgala</t>
  </si>
  <si>
    <t>V-17.9</t>
  </si>
  <si>
    <t>Emajõe osavalgala 5</t>
  </si>
  <si>
    <t>V-17.8</t>
  </si>
  <si>
    <t>Lohkva kraavi valgala</t>
  </si>
  <si>
    <t>V-1</t>
  </si>
  <si>
    <t>Tartu Lääne tn tiigi valgala</t>
  </si>
  <si>
    <t>V-2</t>
  </si>
  <si>
    <t>Kabina kraavi valgala</t>
  </si>
  <si>
    <t>V-4</t>
  </si>
  <si>
    <t>Kabina MPE eesvoolu valgala</t>
  </si>
  <si>
    <t>V-3.4</t>
  </si>
  <si>
    <t>Oja-Rästa valgala</t>
  </si>
  <si>
    <t>V-3.8</t>
  </si>
  <si>
    <t>Soosaare kraavi valgala</t>
  </si>
  <si>
    <t>V-5</t>
  </si>
  <si>
    <t>Ihaste kraavi valgala Tartu linna pool</t>
  </si>
  <si>
    <t>Ihaste kraavi valgala</t>
  </si>
  <si>
    <t>V-6</t>
  </si>
  <si>
    <t>Veibri sadama valgala</t>
  </si>
  <si>
    <t>V-17.23</t>
  </si>
  <si>
    <t>Emajõe osavalgala 9</t>
  </si>
  <si>
    <t>V-17.22</t>
  </si>
  <si>
    <t>Saare tee valgala</t>
  </si>
  <si>
    <t>V-17.21</t>
  </si>
  <si>
    <t>Järveoja valgala</t>
  </si>
  <si>
    <t>V-3.1</t>
  </si>
  <si>
    <t>Kitseoja osavalgala</t>
  </si>
  <si>
    <t>V-3.6</t>
  </si>
  <si>
    <t>Luunja keskus valgala</t>
  </si>
  <si>
    <t>V-17.16</t>
  </si>
  <si>
    <t>Pargi tänava valgala</t>
  </si>
  <si>
    <t>V-17.14</t>
  </si>
  <si>
    <t>Luunja mõisa valgala</t>
  </si>
  <si>
    <t>V-17.15</t>
  </si>
  <si>
    <t>Tilga II MPE eesvoolu valgala</t>
  </si>
  <si>
    <t>V-3.20</t>
  </si>
  <si>
    <t>Jürivälja kraavi valgala</t>
  </si>
  <si>
    <t>V-3.18</t>
  </si>
  <si>
    <t>Aravuste kraavi valgala</t>
  </si>
  <si>
    <t>V-3.17</t>
  </si>
  <si>
    <t>Ojaküla-Sandisoo MPE eesvoolu valgala</t>
  </si>
  <si>
    <t>V-3.12</t>
  </si>
  <si>
    <t>Papisaare MPE eesvoolu valgala</t>
  </si>
  <si>
    <t>V-3.7</t>
  </si>
  <si>
    <t>Kõivuküla MPE eesvoolu valgala</t>
  </si>
  <si>
    <t>V-3.16</t>
  </si>
  <si>
    <t>Papisaare-Kõivuküla MPE eesvoolu valgala</t>
  </si>
  <si>
    <t>V-3.11</t>
  </si>
  <si>
    <t>Akimetsa kraavi valgala</t>
  </si>
  <si>
    <t>V-7</t>
  </si>
  <si>
    <t>Krantsioja valgala</t>
  </si>
  <si>
    <t>V-8</t>
  </si>
  <si>
    <t>Kõivu kraavi valgala</t>
  </si>
  <si>
    <t>Sääsekõrva oja valgala</t>
  </si>
  <si>
    <t>V-9.2</t>
  </si>
  <si>
    <t>Pilka kraavi valgala</t>
  </si>
  <si>
    <t>V-9.3</t>
  </si>
  <si>
    <t>Jürisoo MPE eesvoolu valgala</t>
  </si>
  <si>
    <t>V-9.4</t>
  </si>
  <si>
    <t>Ojaste kraavi valgala</t>
  </si>
  <si>
    <t>V-9.1</t>
  </si>
  <si>
    <t>Rõõmu MPE eesvoolu valgala</t>
  </si>
  <si>
    <t>V-3.15</t>
  </si>
  <si>
    <t>Sääsekõrva oja osavalgala</t>
  </si>
  <si>
    <t>V-9</t>
  </si>
  <si>
    <t>Polla-Saba- Kangro MPE eesvoolu valgala</t>
  </si>
  <si>
    <t>Saeveski oja valgala</t>
  </si>
  <si>
    <t>V-11.9</t>
  </si>
  <si>
    <t>Sava kraavi valgala</t>
  </si>
  <si>
    <t>V-10</t>
  </si>
  <si>
    <t>Võngi MPE eesvoolu valgala</t>
  </si>
  <si>
    <t>V-11.3</t>
  </si>
  <si>
    <t>Saeveski oja osavalgala</t>
  </si>
  <si>
    <t>V-11</t>
  </si>
  <si>
    <t>Liivaku kraavi valgala</t>
  </si>
  <si>
    <t>V-11.10</t>
  </si>
  <si>
    <t>Raudsaare kraavi valgala</t>
  </si>
  <si>
    <t>V-21</t>
  </si>
  <si>
    <t>Laukasoo kraavi valgala</t>
  </si>
  <si>
    <t>V-11.11</t>
  </si>
  <si>
    <t>Polla-Saba MPE eesvoolu valgala</t>
  </si>
  <si>
    <t>V-11.8</t>
  </si>
  <si>
    <t>Sepa_4 MPE eesvoolu valgala</t>
  </si>
  <si>
    <t>V-11.6</t>
  </si>
  <si>
    <t>Meieri tee valgala</t>
  </si>
  <si>
    <t>V-11.7</t>
  </si>
  <si>
    <t>Saeveski kraavi valgala</t>
  </si>
  <si>
    <t>V-11.1</t>
  </si>
  <si>
    <t>Sepa_2 MPE eesvoolu valgala</t>
  </si>
  <si>
    <t>V-11.4</t>
  </si>
  <si>
    <t>Sepa_3 MPE eesvoolu valgala</t>
  </si>
  <si>
    <t>V-11.5</t>
  </si>
  <si>
    <t>Sepa MPE eesvoolu valgala</t>
  </si>
  <si>
    <t>V-11.2</t>
  </si>
  <si>
    <t>Osisoo kraavi valgala</t>
  </si>
  <si>
    <t>V-12</t>
  </si>
  <si>
    <t>Kikaste pari valgala</t>
  </si>
  <si>
    <t>V-17.6</t>
  </si>
  <si>
    <t>Kavastu kraavi valgala</t>
  </si>
  <si>
    <t>V-13</t>
  </si>
  <si>
    <t>Tarna kraavi valgala</t>
  </si>
  <si>
    <t>V-17.4</t>
  </si>
  <si>
    <t>Tõrvassoo kraavi valgala</t>
  </si>
  <si>
    <t>Lodu peakraavi valgala</t>
  </si>
  <si>
    <t>V-14.1</t>
  </si>
  <si>
    <t>V-14</t>
  </si>
  <si>
    <t>Kraabi (TP-631) MPE eesvoolu valgala</t>
  </si>
  <si>
    <t>V-17.1</t>
  </si>
  <si>
    <t>Piirikraav valgala</t>
  </si>
  <si>
    <t>V-15</t>
  </si>
  <si>
    <t>Lodu MPE ehitise eesvoolu valgala</t>
  </si>
  <si>
    <t>V-16</t>
  </si>
  <si>
    <t>Emajõe osavalgala 3</t>
  </si>
  <si>
    <t>V-17.3</t>
  </si>
  <si>
    <t>Emajõe osavalgala 2</t>
  </si>
  <si>
    <t>V-17.2</t>
  </si>
  <si>
    <t>Viira kraavi valgala</t>
  </si>
  <si>
    <t>V-14.2</t>
  </si>
  <si>
    <t>Pastike MPE eesvoolu valgala</t>
  </si>
  <si>
    <t>V-14.2.1</t>
  </si>
  <si>
    <t>Emajõe osavalgala 7</t>
  </si>
  <si>
    <t>V-17.12</t>
  </si>
  <si>
    <t>Emajõe osavalgala 8</t>
  </si>
  <si>
    <t>V-17.13</t>
  </si>
  <si>
    <t>Tilga I MPE eesvoolu valgala</t>
  </si>
  <si>
    <t>V-3.19</t>
  </si>
  <si>
    <t>Kitseoja ülemjooksu valgala</t>
  </si>
  <si>
    <t>V-3.21</t>
  </si>
  <si>
    <t>Arumäe-Kangro MPE eesvoolu valgala</t>
  </si>
  <si>
    <t>V-9.5</t>
  </si>
  <si>
    <t>Emajõe osavalgala 4</t>
  </si>
  <si>
    <t>V-17.7</t>
  </si>
  <si>
    <t>Emajõe osavalgala 6</t>
  </si>
  <si>
    <t>V-17.10</t>
  </si>
  <si>
    <t>Kitseoja-Aarne MPE eesvoolu valgala</t>
  </si>
  <si>
    <t>V-3.4.1</t>
  </si>
  <si>
    <t>Timuski MPE eesvoolu valgala</t>
  </si>
  <si>
    <t>V-3.4.2</t>
  </si>
  <si>
    <t>V-17.11</t>
  </si>
  <si>
    <t>Kabina järve valgala</t>
  </si>
  <si>
    <t>V-20</t>
  </si>
  <si>
    <t>Kogu pindala ha</t>
  </si>
  <si>
    <t>Asukoht</t>
  </si>
  <si>
    <t>c</t>
  </si>
  <si>
    <t>Tartu</t>
  </si>
  <si>
    <t>Mets</t>
  </si>
  <si>
    <t>Valgala kood</t>
  </si>
  <si>
    <t>Valgala kogu suurus</t>
  </si>
  <si>
    <t>m2</t>
  </si>
  <si>
    <t>ha</t>
  </si>
  <si>
    <t>Kõvakattega (läbilaskmatu kattega) ala (teedel asfalt, kivisillutis, katus)</t>
  </si>
  <si>
    <t>Pindala</t>
  </si>
  <si>
    <t>Äravoolutegur</t>
  </si>
  <si>
    <t xml:space="preserve">kψ </t>
  </si>
  <si>
    <t>Arvutusäravool</t>
  </si>
  <si>
    <t>l/s</t>
  </si>
  <si>
    <t>mets</t>
  </si>
  <si>
    <t>Q=q*kψ *A</t>
  </si>
  <si>
    <t>Q pinnale langeva ja ärajuhitava sademevee aruvutsäravool L/s</t>
  </si>
  <si>
    <t>q arvutusvihma keskmine inventsiivsus L/(s*ha)</t>
  </si>
  <si>
    <t>aruvutsäravool</t>
  </si>
  <si>
    <t>a</t>
  </si>
  <si>
    <t>b</t>
  </si>
  <si>
    <t>A valgala suurus ha</t>
  </si>
  <si>
    <t>katus</t>
  </si>
  <si>
    <t>tihedate vuukidega kivisillutis</t>
  </si>
  <si>
    <t>kruus- või killustikkate</t>
  </si>
  <si>
    <t>liivvuukidega kivisillutis</t>
  </si>
  <si>
    <t xml:space="preserve"> muru</t>
  </si>
  <si>
    <t xml:space="preserve">  aed, park</t>
  </si>
  <si>
    <t xml:space="preserve"> katteta maapind</t>
  </si>
  <si>
    <t>väga madal</t>
  </si>
  <si>
    <t>madal</t>
  </si>
  <si>
    <t>madal kuni keskmine</t>
  </si>
  <si>
    <t>keskmine</t>
  </si>
  <si>
    <t>elamute piirkond</t>
  </si>
  <si>
    <t>üldkasutatavad väliruumid</t>
  </si>
  <si>
    <t>linnakeskused/tööstuspiirkonnad, kaubandus jmt</t>
  </si>
  <si>
    <t>Arvutusvihma parameetrid</t>
  </si>
  <si>
    <t>EVS 848:2021</t>
  </si>
  <si>
    <t>Korduvussageduse mõju</t>
  </si>
  <si>
    <t>mõju</t>
  </si>
  <si>
    <t>näide</t>
  </si>
  <si>
    <t>sagedus aastates P</t>
  </si>
  <si>
    <t>Pinnakatte äravoolutegur kψ</t>
  </si>
  <si>
    <t>betoon- või asfaltkate</t>
  </si>
  <si>
    <t>Vihma kestvus (min)</t>
  </si>
  <si>
    <t>Intensiivsus</t>
  </si>
  <si>
    <t>l/(s*ha)</t>
  </si>
  <si>
    <t>ehitistest eemal</t>
  </si>
  <si>
    <t>Olemasolev olukord</t>
  </si>
  <si>
    <t>Perspektiivne olukord kui planeerigud realiseeritakse</t>
  </si>
  <si>
    <t>Keskmine arvutusäravool</t>
  </si>
  <si>
    <t>Arvutusäravool kogu valgalast</t>
  </si>
  <si>
    <t>Haljasala (aed, park, muru, sh koduaed ja katteta maapind)</t>
  </si>
  <si>
    <t>Kruus- või killustikkattega ala (teed, platsid)</t>
  </si>
  <si>
    <t>Haljasala, põld (aed, park, muru, sh koduaed ja katteta maapind)</t>
  </si>
  <si>
    <t>Arendustega lisanduv äravool</t>
  </si>
  <si>
    <t>q= 2,778 * ((a*P^b)/t^c)</t>
  </si>
  <si>
    <t>a,b,c on teguri tabelist sõltuvalt piirkonnast</t>
  </si>
  <si>
    <t>P on arvutusvihma korduvus aastates</t>
  </si>
  <si>
    <t>t on arvutusvihma kestvus minutites</t>
  </si>
  <si>
    <t>Nimetus</t>
  </si>
  <si>
    <t>Märkused</t>
  </si>
  <si>
    <r>
      <t>Pindala m</t>
    </r>
    <r>
      <rPr>
        <b/>
        <vertAlign val="superscript"/>
        <sz val="10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</si>
</sst>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Verdana"/>
      <family val="2"/>
      <charset val="186"/>
    </font>
    <font>
      <sz val="9"/>
      <name val="Verdana"/>
      <family val="2"/>
      <charset val="186"/>
    </font>
    <font>
      <sz val="9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17" xfId="0" applyBorder="1"/>
    <xf numFmtId="164" fontId="0" fillId="0" borderId="17" xfId="0" applyNumberFormat="1" applyBorder="1"/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17" xfId="0" applyFont="1" applyBorder="1"/>
    <xf numFmtId="0" fontId="0" fillId="0" borderId="2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/>
    <xf numFmtId="0" fontId="0" fillId="0" borderId="18" xfId="0" applyBorder="1"/>
    <xf numFmtId="2" fontId="0" fillId="0" borderId="17" xfId="0" applyNumberFormat="1" applyBorder="1"/>
    <xf numFmtId="1" fontId="0" fillId="0" borderId="17" xfId="0" applyNumberFormat="1" applyBorder="1"/>
    <xf numFmtId="1" fontId="1" fillId="0" borderId="17" xfId="0" applyNumberFormat="1" applyFont="1" applyBorder="1"/>
    <xf numFmtId="0" fontId="1" fillId="0" borderId="17" xfId="0" applyFont="1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/>
    <xf numFmtId="2" fontId="0" fillId="0" borderId="15" xfId="0" applyNumberFormat="1" applyBorder="1"/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7" xfId="0" applyBorder="1" applyAlignment="1">
      <alignment horizontal="right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right"/>
    </xf>
    <xf numFmtId="0" fontId="4" fillId="0" borderId="1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0" fillId="0" borderId="18" xfId="0" applyBorder="1" applyAlignment="1">
      <alignment horizontal="righ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8"/>
  <sheetViews>
    <sheetView tabSelected="1" view="pageLayout" topLeftCell="A2" zoomScaleNormal="100" workbookViewId="0">
      <selection activeCell="B21" sqref="B21"/>
    </sheetView>
  </sheetViews>
  <sheetFormatPr defaultRowHeight="12.5" x14ac:dyDescent="0.25"/>
  <cols>
    <col min="1" max="1" width="2.453125" bestFit="1" customWidth="1"/>
    <col min="2" max="2" width="36.453125" customWidth="1"/>
    <col min="3" max="3" width="29.36328125" bestFit="1" customWidth="1"/>
    <col min="4" max="4" width="15"/>
    <col min="5" max="5" width="10.81640625" customWidth="1"/>
    <col min="6" max="6" width="15.1796875" customWidth="1"/>
    <col min="7" max="1018" width="15"/>
  </cols>
  <sheetData>
    <row r="1" spans="1:6" ht="15" x14ac:dyDescent="0.3">
      <c r="A1" s="2"/>
      <c r="B1" s="2" t="s">
        <v>233</v>
      </c>
      <c r="C1" s="2" t="s">
        <v>234</v>
      </c>
      <c r="D1" s="2" t="s">
        <v>177</v>
      </c>
      <c r="E1" s="2" t="s">
        <v>235</v>
      </c>
      <c r="F1" s="2" t="s">
        <v>172</v>
      </c>
    </row>
    <row r="2" spans="1:6" x14ac:dyDescent="0.25">
      <c r="B2" t="s">
        <v>34</v>
      </c>
      <c r="C2" t="s">
        <v>34</v>
      </c>
      <c r="D2" t="s">
        <v>35</v>
      </c>
      <c r="E2">
        <v>5435173</v>
      </c>
      <c r="F2">
        <v>543.52</v>
      </c>
    </row>
    <row r="3" spans="1:6" x14ac:dyDescent="0.25">
      <c r="B3" t="s">
        <v>99</v>
      </c>
      <c r="C3" t="s">
        <v>99</v>
      </c>
      <c r="D3" t="s">
        <v>100</v>
      </c>
      <c r="E3">
        <v>2509606</v>
      </c>
      <c r="F3">
        <v>250.96</v>
      </c>
    </row>
    <row r="4" spans="1:6" x14ac:dyDescent="0.25">
      <c r="B4" t="s">
        <v>103</v>
      </c>
      <c r="C4" t="s">
        <v>97</v>
      </c>
      <c r="D4" t="s">
        <v>104</v>
      </c>
      <c r="E4">
        <v>2779114</v>
      </c>
      <c r="F4">
        <v>277.91000000000003</v>
      </c>
    </row>
    <row r="5" spans="1:6" x14ac:dyDescent="0.25">
      <c r="B5" t="s">
        <v>103</v>
      </c>
      <c r="C5" t="s">
        <v>97</v>
      </c>
      <c r="D5" t="s">
        <v>104</v>
      </c>
      <c r="E5">
        <v>291217</v>
      </c>
      <c r="F5">
        <v>29.12</v>
      </c>
    </row>
    <row r="6" spans="1:6" x14ac:dyDescent="0.25">
      <c r="B6" t="s">
        <v>117</v>
      </c>
      <c r="C6" t="s">
        <v>97</v>
      </c>
      <c r="D6" t="s">
        <v>118</v>
      </c>
      <c r="E6">
        <v>2392729</v>
      </c>
      <c r="F6">
        <v>239.27</v>
      </c>
    </row>
    <row r="7" spans="1:6" x14ac:dyDescent="0.25">
      <c r="B7" t="s">
        <v>105</v>
      </c>
      <c r="C7" t="s">
        <v>97</v>
      </c>
      <c r="D7" t="s">
        <v>106</v>
      </c>
      <c r="E7">
        <v>5024768</v>
      </c>
      <c r="F7">
        <v>502.48</v>
      </c>
    </row>
    <row r="8" spans="1:6" x14ac:dyDescent="0.25">
      <c r="B8" t="s">
        <v>109</v>
      </c>
      <c r="C8" t="s">
        <v>97</v>
      </c>
      <c r="D8" t="s">
        <v>110</v>
      </c>
      <c r="E8">
        <v>907700</v>
      </c>
      <c r="F8">
        <v>90.77</v>
      </c>
    </row>
    <row r="9" spans="1:6" x14ac:dyDescent="0.25">
      <c r="B9" t="s">
        <v>123</v>
      </c>
      <c r="C9" t="s">
        <v>97</v>
      </c>
      <c r="D9" t="s">
        <v>124</v>
      </c>
      <c r="E9">
        <v>255489</v>
      </c>
      <c r="F9">
        <v>25.55</v>
      </c>
    </row>
    <row r="10" spans="1:6" x14ac:dyDescent="0.25">
      <c r="B10" t="s">
        <v>101</v>
      </c>
      <c r="C10" t="s">
        <v>97</v>
      </c>
      <c r="D10" t="s">
        <v>102</v>
      </c>
      <c r="E10">
        <v>229342</v>
      </c>
      <c r="F10">
        <v>22.93</v>
      </c>
    </row>
    <row r="11" spans="1:6" x14ac:dyDescent="0.25">
      <c r="B11" t="s">
        <v>119</v>
      </c>
      <c r="C11" t="s">
        <v>97</v>
      </c>
      <c r="D11" t="s">
        <v>120</v>
      </c>
      <c r="E11">
        <v>165164</v>
      </c>
      <c r="F11">
        <v>16.52</v>
      </c>
    </row>
    <row r="12" spans="1:6" x14ac:dyDescent="0.25">
      <c r="B12" t="s">
        <v>121</v>
      </c>
      <c r="C12" t="s">
        <v>97</v>
      </c>
      <c r="D12" t="s">
        <v>122</v>
      </c>
      <c r="E12">
        <v>161599</v>
      </c>
      <c r="F12">
        <v>16.16</v>
      </c>
    </row>
    <row r="13" spans="1:6" x14ac:dyDescent="0.25">
      <c r="B13" t="s">
        <v>113</v>
      </c>
      <c r="C13" t="s">
        <v>97</v>
      </c>
      <c r="D13" t="s">
        <v>114</v>
      </c>
      <c r="E13">
        <v>1646834</v>
      </c>
      <c r="F13">
        <v>164.68</v>
      </c>
    </row>
    <row r="14" spans="1:6" x14ac:dyDescent="0.25">
      <c r="B14" t="s">
        <v>115</v>
      </c>
      <c r="C14" t="s">
        <v>97</v>
      </c>
      <c r="D14" t="s">
        <v>116</v>
      </c>
      <c r="E14">
        <v>81930</v>
      </c>
      <c r="F14">
        <v>8.19</v>
      </c>
    </row>
    <row r="15" spans="1:6" x14ac:dyDescent="0.25">
      <c r="B15" t="s">
        <v>111</v>
      </c>
      <c r="C15" t="s">
        <v>97</v>
      </c>
      <c r="D15" t="s">
        <v>112</v>
      </c>
      <c r="E15">
        <v>1348904</v>
      </c>
      <c r="F15">
        <v>134.88999999999999</v>
      </c>
    </row>
    <row r="16" spans="1:6" x14ac:dyDescent="0.25">
      <c r="B16" t="s">
        <v>96</v>
      </c>
      <c r="C16" t="s">
        <v>97</v>
      </c>
      <c r="D16" t="s">
        <v>98</v>
      </c>
      <c r="E16">
        <v>738302</v>
      </c>
      <c r="F16">
        <v>73.83</v>
      </c>
    </row>
    <row r="17" spans="2:6" x14ac:dyDescent="0.25">
      <c r="B17" t="s">
        <v>125</v>
      </c>
      <c r="C17" t="s">
        <v>125</v>
      </c>
      <c r="D17" t="s">
        <v>126</v>
      </c>
      <c r="E17">
        <v>2203939</v>
      </c>
      <c r="F17">
        <v>220.39</v>
      </c>
    </row>
    <row r="18" spans="2:6" x14ac:dyDescent="0.25">
      <c r="B18" t="s">
        <v>129</v>
      </c>
      <c r="C18" t="s">
        <v>129</v>
      </c>
      <c r="D18" t="s">
        <v>130</v>
      </c>
      <c r="E18">
        <v>3995765</v>
      </c>
      <c r="F18">
        <v>399.58</v>
      </c>
    </row>
    <row r="19" spans="2:6" x14ac:dyDescent="0.25">
      <c r="B19" t="s">
        <v>134</v>
      </c>
      <c r="C19" t="s">
        <v>134</v>
      </c>
      <c r="D19" t="s">
        <v>136</v>
      </c>
      <c r="E19">
        <v>4760527</v>
      </c>
      <c r="F19">
        <v>476.05</v>
      </c>
    </row>
    <row r="20" spans="2:6" x14ac:dyDescent="0.25">
      <c r="B20" t="s">
        <v>133</v>
      </c>
      <c r="C20" t="s">
        <v>134</v>
      </c>
      <c r="D20" t="s">
        <v>135</v>
      </c>
      <c r="E20">
        <v>1852029</v>
      </c>
      <c r="F20">
        <v>185.2</v>
      </c>
    </row>
    <row r="21" spans="2:6" x14ac:dyDescent="0.25">
      <c r="B21" t="s">
        <v>147</v>
      </c>
      <c r="C21" t="s">
        <v>134</v>
      </c>
      <c r="D21" t="s">
        <v>148</v>
      </c>
      <c r="E21">
        <v>5415669</v>
      </c>
      <c r="F21">
        <v>541.57000000000005</v>
      </c>
    </row>
    <row r="22" spans="2:6" x14ac:dyDescent="0.25">
      <c r="B22" t="s">
        <v>149</v>
      </c>
      <c r="C22" t="s">
        <v>134</v>
      </c>
      <c r="D22" t="s">
        <v>150</v>
      </c>
      <c r="E22">
        <v>2996549</v>
      </c>
      <c r="F22">
        <v>299.64999999999998</v>
      </c>
    </row>
    <row r="23" spans="2:6" x14ac:dyDescent="0.25">
      <c r="B23" t="s">
        <v>139</v>
      </c>
      <c r="C23" t="s">
        <v>139</v>
      </c>
      <c r="D23" t="s">
        <v>140</v>
      </c>
      <c r="E23">
        <v>3802969</v>
      </c>
      <c r="F23">
        <v>380.3</v>
      </c>
    </row>
    <row r="24" spans="2:6" x14ac:dyDescent="0.25">
      <c r="B24" t="s">
        <v>139</v>
      </c>
      <c r="C24" t="s">
        <v>139</v>
      </c>
      <c r="D24" t="s">
        <v>140</v>
      </c>
      <c r="E24">
        <v>2657576</v>
      </c>
      <c r="F24">
        <v>265.76</v>
      </c>
    </row>
    <row r="25" spans="2:6" x14ac:dyDescent="0.25">
      <c r="B25" t="s">
        <v>141</v>
      </c>
      <c r="C25" t="s">
        <v>141</v>
      </c>
      <c r="D25" t="s">
        <v>142</v>
      </c>
      <c r="E25">
        <v>1114644</v>
      </c>
      <c r="F25">
        <v>111.46</v>
      </c>
    </row>
    <row r="26" spans="2:6" x14ac:dyDescent="0.25">
      <c r="B26" t="s">
        <v>137</v>
      </c>
      <c r="C26" t="s">
        <v>10</v>
      </c>
      <c r="D26" t="s">
        <v>138</v>
      </c>
      <c r="E26">
        <v>4751240</v>
      </c>
      <c r="F26">
        <v>475.12</v>
      </c>
    </row>
    <row r="27" spans="2:6" x14ac:dyDescent="0.25">
      <c r="B27" t="s">
        <v>163</v>
      </c>
      <c r="C27" t="s">
        <v>10</v>
      </c>
      <c r="D27" t="s">
        <v>164</v>
      </c>
      <c r="E27">
        <v>389989</v>
      </c>
      <c r="F27">
        <v>39</v>
      </c>
    </row>
    <row r="28" spans="2:6" x14ac:dyDescent="0.25">
      <c r="B28" t="s">
        <v>101</v>
      </c>
      <c r="C28" t="s">
        <v>10</v>
      </c>
      <c r="D28" t="s">
        <v>169</v>
      </c>
      <c r="E28">
        <v>410949</v>
      </c>
      <c r="F28">
        <v>41.09</v>
      </c>
    </row>
    <row r="29" spans="2:6" x14ac:dyDescent="0.25">
      <c r="B29" t="s">
        <v>151</v>
      </c>
      <c r="C29" t="s">
        <v>10</v>
      </c>
      <c r="D29" t="s">
        <v>152</v>
      </c>
      <c r="E29">
        <v>1055867</v>
      </c>
      <c r="F29">
        <v>105.59</v>
      </c>
    </row>
    <row r="30" spans="2:6" x14ac:dyDescent="0.25">
      <c r="B30" t="s">
        <v>153</v>
      </c>
      <c r="C30" t="s">
        <v>10</v>
      </c>
      <c r="D30" t="s">
        <v>154</v>
      </c>
      <c r="E30">
        <v>947973</v>
      </c>
      <c r="F30">
        <v>94.8</v>
      </c>
    </row>
    <row r="31" spans="2:6" x14ac:dyDescent="0.25">
      <c r="B31" t="s">
        <v>61</v>
      </c>
      <c r="C31" t="s">
        <v>10</v>
      </c>
      <c r="D31" t="s">
        <v>62</v>
      </c>
      <c r="E31">
        <v>253666</v>
      </c>
      <c r="F31">
        <v>25.37</v>
      </c>
    </row>
    <row r="32" spans="2:6" x14ac:dyDescent="0.25">
      <c r="B32" t="s">
        <v>63</v>
      </c>
      <c r="C32" t="s">
        <v>10</v>
      </c>
      <c r="D32" t="s">
        <v>64</v>
      </c>
      <c r="E32">
        <v>271157</v>
      </c>
      <c r="F32">
        <v>27.12</v>
      </c>
    </row>
    <row r="33" spans="2:6" x14ac:dyDescent="0.25">
      <c r="B33" t="s">
        <v>59</v>
      </c>
      <c r="C33" t="s">
        <v>10</v>
      </c>
      <c r="D33" t="s">
        <v>60</v>
      </c>
      <c r="E33">
        <v>1443036</v>
      </c>
      <c r="F33">
        <v>144.30000000000001</v>
      </c>
    </row>
    <row r="34" spans="2:6" x14ac:dyDescent="0.25">
      <c r="B34" t="s">
        <v>9</v>
      </c>
      <c r="C34" t="s">
        <v>10</v>
      </c>
      <c r="D34" t="s">
        <v>11</v>
      </c>
      <c r="E34">
        <v>1093118</v>
      </c>
      <c r="F34">
        <v>109.31</v>
      </c>
    </row>
    <row r="35" spans="2:6" x14ac:dyDescent="0.25">
      <c r="B35" t="s">
        <v>16</v>
      </c>
      <c r="C35" t="s">
        <v>10</v>
      </c>
      <c r="D35" t="s">
        <v>17</v>
      </c>
      <c r="E35">
        <v>652468</v>
      </c>
      <c r="F35">
        <v>65.25</v>
      </c>
    </row>
    <row r="36" spans="2:6" x14ac:dyDescent="0.25">
      <c r="B36" t="s">
        <v>12</v>
      </c>
      <c r="C36" t="s">
        <v>10</v>
      </c>
      <c r="D36" t="s">
        <v>13</v>
      </c>
      <c r="E36">
        <v>500844</v>
      </c>
      <c r="F36">
        <v>50.08</v>
      </c>
    </row>
    <row r="37" spans="2:6" x14ac:dyDescent="0.25">
      <c r="B37" t="s">
        <v>145</v>
      </c>
      <c r="C37" t="s">
        <v>10</v>
      </c>
      <c r="D37" t="s">
        <v>146</v>
      </c>
      <c r="E37">
        <v>1566805</v>
      </c>
      <c r="F37">
        <v>156.68</v>
      </c>
    </row>
    <row r="38" spans="2:6" x14ac:dyDescent="0.25">
      <c r="B38" t="s">
        <v>14</v>
      </c>
      <c r="C38" t="s">
        <v>10</v>
      </c>
      <c r="D38" t="s">
        <v>15</v>
      </c>
      <c r="E38">
        <v>101199</v>
      </c>
      <c r="F38">
        <v>10.119999999999999</v>
      </c>
    </row>
    <row r="39" spans="2:6" x14ac:dyDescent="0.25">
      <c r="B39" t="s">
        <v>53</v>
      </c>
      <c r="C39" t="s">
        <v>10</v>
      </c>
      <c r="D39" t="s">
        <v>54</v>
      </c>
      <c r="E39">
        <v>28494</v>
      </c>
      <c r="F39">
        <v>2.85</v>
      </c>
    </row>
    <row r="40" spans="2:6" x14ac:dyDescent="0.25">
      <c r="B40" t="s">
        <v>51</v>
      </c>
      <c r="C40" t="s">
        <v>10</v>
      </c>
      <c r="D40" t="s">
        <v>52</v>
      </c>
      <c r="E40">
        <v>123951</v>
      </c>
      <c r="F40">
        <v>12.4</v>
      </c>
    </row>
    <row r="41" spans="2:6" x14ac:dyDescent="0.25">
      <c r="B41" t="s">
        <v>49</v>
      </c>
      <c r="C41" t="s">
        <v>10</v>
      </c>
      <c r="D41" t="s">
        <v>50</v>
      </c>
      <c r="E41">
        <v>248069</v>
      </c>
      <c r="F41">
        <v>24.81</v>
      </c>
    </row>
    <row r="42" spans="2:6" x14ac:dyDescent="0.25">
      <c r="B42" t="s">
        <v>143</v>
      </c>
      <c r="C42" t="s">
        <v>10</v>
      </c>
      <c r="D42" t="s">
        <v>144</v>
      </c>
      <c r="E42">
        <v>398755</v>
      </c>
      <c r="F42">
        <v>39.880000000000003</v>
      </c>
    </row>
    <row r="43" spans="2:6" x14ac:dyDescent="0.25">
      <c r="B43" t="s">
        <v>131</v>
      </c>
      <c r="C43" t="s">
        <v>10</v>
      </c>
      <c r="D43" t="s">
        <v>132</v>
      </c>
      <c r="E43">
        <v>70233</v>
      </c>
      <c r="F43">
        <v>7.02</v>
      </c>
    </row>
    <row r="44" spans="2:6" x14ac:dyDescent="0.25">
      <c r="B44" t="s">
        <v>28</v>
      </c>
      <c r="C44" t="s">
        <v>10</v>
      </c>
      <c r="D44" t="s">
        <v>29</v>
      </c>
      <c r="E44">
        <v>416526</v>
      </c>
      <c r="F44">
        <v>41.65</v>
      </c>
    </row>
    <row r="45" spans="2:6" x14ac:dyDescent="0.25">
      <c r="B45" t="s">
        <v>127</v>
      </c>
      <c r="C45" t="s">
        <v>10</v>
      </c>
      <c r="D45" t="s">
        <v>128</v>
      </c>
      <c r="E45">
        <v>489940</v>
      </c>
      <c r="F45">
        <v>48.99</v>
      </c>
    </row>
    <row r="46" spans="2:6" x14ac:dyDescent="0.25">
      <c r="B46" t="s">
        <v>161</v>
      </c>
      <c r="C46" t="s">
        <v>10</v>
      </c>
      <c r="D46" t="s">
        <v>162</v>
      </c>
      <c r="E46">
        <v>251085</v>
      </c>
      <c r="F46">
        <v>25.11</v>
      </c>
    </row>
    <row r="47" spans="2:6" x14ac:dyDescent="0.25">
      <c r="B47" t="s">
        <v>32</v>
      </c>
      <c r="C47" t="s">
        <v>10</v>
      </c>
      <c r="D47" t="s">
        <v>33</v>
      </c>
      <c r="E47">
        <v>89149</v>
      </c>
      <c r="F47">
        <v>8.91</v>
      </c>
    </row>
    <row r="48" spans="2:6" x14ac:dyDescent="0.25">
      <c r="B48" t="s">
        <v>30</v>
      </c>
      <c r="C48" t="s">
        <v>10</v>
      </c>
      <c r="D48" t="s">
        <v>31</v>
      </c>
      <c r="E48">
        <v>169373</v>
      </c>
      <c r="F48">
        <v>16.940000000000001</v>
      </c>
    </row>
    <row r="49" spans="2:6" x14ac:dyDescent="0.25">
      <c r="B49" t="s">
        <v>0</v>
      </c>
      <c r="C49" t="s">
        <v>0</v>
      </c>
      <c r="D49" t="s">
        <v>1</v>
      </c>
      <c r="E49">
        <v>192880</v>
      </c>
      <c r="F49">
        <v>19.29</v>
      </c>
    </row>
    <row r="50" spans="2:6" x14ac:dyDescent="0.25">
      <c r="B50" t="s">
        <v>2</v>
      </c>
      <c r="C50" t="s">
        <v>2</v>
      </c>
      <c r="D50" t="s">
        <v>3</v>
      </c>
      <c r="E50">
        <v>406308</v>
      </c>
      <c r="F50">
        <v>40.630000000000003</v>
      </c>
    </row>
    <row r="51" spans="2:6" x14ac:dyDescent="0.25">
      <c r="B51" t="s">
        <v>36</v>
      </c>
      <c r="C51" t="s">
        <v>36</v>
      </c>
      <c r="D51" t="s">
        <v>37</v>
      </c>
      <c r="E51">
        <v>2980149</v>
      </c>
      <c r="F51">
        <v>298.01</v>
      </c>
    </row>
    <row r="52" spans="2:6" x14ac:dyDescent="0.25">
      <c r="B52" t="s">
        <v>170</v>
      </c>
      <c r="C52" t="s">
        <v>170</v>
      </c>
      <c r="D52" t="s">
        <v>171</v>
      </c>
      <c r="E52">
        <v>206131</v>
      </c>
      <c r="F52">
        <v>20.61</v>
      </c>
    </row>
    <row r="53" spans="2:6" x14ac:dyDescent="0.25">
      <c r="B53" t="s">
        <v>107</v>
      </c>
      <c r="C53" t="s">
        <v>107</v>
      </c>
      <c r="D53" t="s">
        <v>108</v>
      </c>
      <c r="E53">
        <v>2226201</v>
      </c>
      <c r="F53">
        <v>222.62</v>
      </c>
    </row>
    <row r="54" spans="2:6" x14ac:dyDescent="0.25">
      <c r="B54" t="s">
        <v>55</v>
      </c>
      <c r="C54" t="s">
        <v>5</v>
      </c>
      <c r="D54" t="s">
        <v>56</v>
      </c>
      <c r="E54">
        <v>128820</v>
      </c>
      <c r="F54">
        <v>12.88</v>
      </c>
    </row>
    <row r="55" spans="2:6" x14ac:dyDescent="0.25">
      <c r="B55" t="s">
        <v>26</v>
      </c>
      <c r="C55" t="s">
        <v>5</v>
      </c>
      <c r="D55" t="s">
        <v>27</v>
      </c>
      <c r="E55">
        <v>1230792</v>
      </c>
      <c r="F55">
        <v>123.08</v>
      </c>
    </row>
    <row r="56" spans="2:6" x14ac:dyDescent="0.25">
      <c r="B56" t="s">
        <v>77</v>
      </c>
      <c r="C56" t="s">
        <v>5</v>
      </c>
      <c r="D56" t="s">
        <v>78</v>
      </c>
      <c r="E56">
        <v>921394</v>
      </c>
      <c r="F56">
        <v>92.14</v>
      </c>
    </row>
    <row r="57" spans="2:6" x14ac:dyDescent="0.25">
      <c r="B57" t="s">
        <v>71</v>
      </c>
      <c r="C57" t="s">
        <v>5</v>
      </c>
      <c r="D57" t="s">
        <v>72</v>
      </c>
      <c r="E57">
        <v>2543241</v>
      </c>
      <c r="F57">
        <v>254.32</v>
      </c>
    </row>
    <row r="58" spans="2:6" x14ac:dyDescent="0.25">
      <c r="B58" t="s">
        <v>24</v>
      </c>
      <c r="C58" t="s">
        <v>5</v>
      </c>
      <c r="D58" t="s">
        <v>25</v>
      </c>
      <c r="E58">
        <v>3870759</v>
      </c>
      <c r="F58">
        <v>387.08</v>
      </c>
    </row>
    <row r="59" spans="2:6" x14ac:dyDescent="0.25">
      <c r="B59" t="s">
        <v>22</v>
      </c>
      <c r="C59" t="s">
        <v>5</v>
      </c>
      <c r="D59" t="s">
        <v>23</v>
      </c>
      <c r="E59">
        <v>193364</v>
      </c>
      <c r="F59">
        <v>19.34</v>
      </c>
    </row>
    <row r="60" spans="2:6" x14ac:dyDescent="0.25">
      <c r="B60" t="s">
        <v>92</v>
      </c>
      <c r="C60" t="s">
        <v>5</v>
      </c>
      <c r="D60" t="s">
        <v>93</v>
      </c>
      <c r="E60">
        <v>658857</v>
      </c>
      <c r="F60">
        <v>65.89</v>
      </c>
    </row>
    <row r="61" spans="2:6" x14ac:dyDescent="0.25">
      <c r="B61" t="s">
        <v>75</v>
      </c>
      <c r="C61" t="s">
        <v>5</v>
      </c>
      <c r="D61" t="s">
        <v>76</v>
      </c>
      <c r="E61">
        <v>2229411</v>
      </c>
      <c r="F61">
        <v>222.94</v>
      </c>
    </row>
    <row r="62" spans="2:6" x14ac:dyDescent="0.25">
      <c r="B62" t="s">
        <v>69</v>
      </c>
      <c r="C62" t="s">
        <v>5</v>
      </c>
      <c r="D62" t="s">
        <v>70</v>
      </c>
      <c r="E62">
        <v>2067008</v>
      </c>
      <c r="F62">
        <v>206.7</v>
      </c>
    </row>
    <row r="63" spans="2:6" x14ac:dyDescent="0.25">
      <c r="B63" t="s">
        <v>67</v>
      </c>
      <c r="C63" t="s">
        <v>5</v>
      </c>
      <c r="D63" t="s">
        <v>68</v>
      </c>
      <c r="E63">
        <v>1187680</v>
      </c>
      <c r="F63">
        <v>118.77</v>
      </c>
    </row>
    <row r="64" spans="2:6" x14ac:dyDescent="0.25">
      <c r="B64" t="s">
        <v>155</v>
      </c>
      <c r="C64" t="s">
        <v>5</v>
      </c>
      <c r="D64" t="s">
        <v>156</v>
      </c>
      <c r="E64">
        <v>597705</v>
      </c>
      <c r="F64">
        <v>59.77</v>
      </c>
    </row>
    <row r="65" spans="2:6" x14ac:dyDescent="0.25">
      <c r="B65" t="s">
        <v>4</v>
      </c>
      <c r="C65" t="s">
        <v>5</v>
      </c>
      <c r="D65" t="s">
        <v>6</v>
      </c>
      <c r="E65">
        <v>176667</v>
      </c>
      <c r="F65">
        <v>17.670000000000002</v>
      </c>
    </row>
    <row r="66" spans="2:6" x14ac:dyDescent="0.25">
      <c r="B66" t="s">
        <v>65</v>
      </c>
      <c r="C66" t="s">
        <v>5</v>
      </c>
      <c r="D66" t="s">
        <v>66</v>
      </c>
      <c r="E66">
        <v>1108304</v>
      </c>
      <c r="F66">
        <v>110.83</v>
      </c>
    </row>
    <row r="67" spans="2:6" x14ac:dyDescent="0.25">
      <c r="B67" t="s">
        <v>157</v>
      </c>
      <c r="C67" t="s">
        <v>5</v>
      </c>
      <c r="D67" t="s">
        <v>158</v>
      </c>
      <c r="E67">
        <v>1525604</v>
      </c>
      <c r="F67">
        <v>152.56</v>
      </c>
    </row>
    <row r="68" spans="2:6" x14ac:dyDescent="0.25">
      <c r="B68" t="s">
        <v>7</v>
      </c>
      <c r="C68" t="s">
        <v>5</v>
      </c>
      <c r="D68" t="s">
        <v>8</v>
      </c>
      <c r="E68">
        <v>469649</v>
      </c>
      <c r="F68">
        <v>46.96</v>
      </c>
    </row>
    <row r="69" spans="2:6" x14ac:dyDescent="0.25">
      <c r="B69" t="s">
        <v>40</v>
      </c>
      <c r="C69" t="s">
        <v>5</v>
      </c>
      <c r="D69" t="s">
        <v>41</v>
      </c>
      <c r="E69">
        <v>739966</v>
      </c>
      <c r="F69">
        <v>74</v>
      </c>
    </row>
    <row r="70" spans="2:6" x14ac:dyDescent="0.25">
      <c r="B70" t="s">
        <v>165</v>
      </c>
      <c r="C70" t="s">
        <v>5</v>
      </c>
      <c r="D70" t="s">
        <v>166</v>
      </c>
      <c r="E70">
        <v>1164799</v>
      </c>
      <c r="F70">
        <v>116.48</v>
      </c>
    </row>
    <row r="71" spans="2:6" x14ac:dyDescent="0.25">
      <c r="B71" t="s">
        <v>167</v>
      </c>
      <c r="C71" t="s">
        <v>5</v>
      </c>
      <c r="D71" t="s">
        <v>168</v>
      </c>
      <c r="E71">
        <v>639605</v>
      </c>
      <c r="F71">
        <v>63.96</v>
      </c>
    </row>
    <row r="72" spans="2:6" x14ac:dyDescent="0.25">
      <c r="B72" t="s">
        <v>18</v>
      </c>
      <c r="C72" t="s">
        <v>5</v>
      </c>
      <c r="D72" t="s">
        <v>19</v>
      </c>
      <c r="E72">
        <v>339348</v>
      </c>
      <c r="F72">
        <v>33.93</v>
      </c>
    </row>
    <row r="73" spans="2:6" x14ac:dyDescent="0.25">
      <c r="B73" t="s">
        <v>57</v>
      </c>
      <c r="C73" t="s">
        <v>5</v>
      </c>
      <c r="D73" t="s">
        <v>58</v>
      </c>
      <c r="E73">
        <v>5988009</v>
      </c>
      <c r="F73">
        <v>598.79999999999995</v>
      </c>
    </row>
    <row r="74" spans="2:6" x14ac:dyDescent="0.25">
      <c r="B74" t="s">
        <v>73</v>
      </c>
      <c r="C74" t="s">
        <v>5</v>
      </c>
      <c r="D74" t="s">
        <v>74</v>
      </c>
      <c r="E74">
        <v>456464</v>
      </c>
      <c r="F74">
        <v>45.65</v>
      </c>
    </row>
    <row r="75" spans="2:6" x14ac:dyDescent="0.25">
      <c r="B75" t="s">
        <v>42</v>
      </c>
      <c r="C75" t="s">
        <v>5</v>
      </c>
      <c r="D75" t="s">
        <v>43</v>
      </c>
      <c r="E75">
        <v>1974122</v>
      </c>
      <c r="F75">
        <v>197.41</v>
      </c>
    </row>
    <row r="76" spans="2:6" x14ac:dyDescent="0.25">
      <c r="B76" t="s">
        <v>20</v>
      </c>
      <c r="C76" t="s">
        <v>5</v>
      </c>
      <c r="D76" t="s">
        <v>21</v>
      </c>
      <c r="E76">
        <v>456459</v>
      </c>
      <c r="F76">
        <v>45.65</v>
      </c>
    </row>
    <row r="77" spans="2:6" x14ac:dyDescent="0.25">
      <c r="B77" t="s">
        <v>38</v>
      </c>
      <c r="C77" t="s">
        <v>5</v>
      </c>
      <c r="D77" t="s">
        <v>39</v>
      </c>
      <c r="E77">
        <v>1487383</v>
      </c>
      <c r="F77">
        <v>148.74</v>
      </c>
    </row>
    <row r="78" spans="2:6" x14ac:dyDescent="0.25">
      <c r="B78" t="s">
        <v>44</v>
      </c>
      <c r="C78" t="s">
        <v>44</v>
      </c>
      <c r="D78" t="s">
        <v>45</v>
      </c>
      <c r="E78">
        <v>1456682</v>
      </c>
      <c r="F78">
        <v>145.66999999999999</v>
      </c>
    </row>
    <row r="79" spans="2:6" x14ac:dyDescent="0.25">
      <c r="B79" t="s">
        <v>46</v>
      </c>
      <c r="C79" t="s">
        <v>47</v>
      </c>
      <c r="D79" t="s">
        <v>48</v>
      </c>
      <c r="E79">
        <v>504818</v>
      </c>
      <c r="F79">
        <v>50.48</v>
      </c>
    </row>
    <row r="80" spans="2:6" x14ac:dyDescent="0.25">
      <c r="B80" t="s">
        <v>47</v>
      </c>
      <c r="C80" t="s">
        <v>47</v>
      </c>
      <c r="D80" t="s">
        <v>48</v>
      </c>
      <c r="E80">
        <v>334168</v>
      </c>
      <c r="F80">
        <v>33.42</v>
      </c>
    </row>
    <row r="81" spans="2:6" x14ac:dyDescent="0.25">
      <c r="B81" t="s">
        <v>79</v>
      </c>
      <c r="C81" t="s">
        <v>79</v>
      </c>
      <c r="D81" t="s">
        <v>80</v>
      </c>
      <c r="E81">
        <v>1524746</v>
      </c>
      <c r="F81">
        <v>152.47</v>
      </c>
    </row>
    <row r="82" spans="2:6" x14ac:dyDescent="0.25">
      <c r="B82" t="s">
        <v>81</v>
      </c>
      <c r="C82" t="s">
        <v>81</v>
      </c>
      <c r="D82" t="s">
        <v>82</v>
      </c>
      <c r="E82">
        <v>2685117</v>
      </c>
      <c r="F82">
        <v>268.51</v>
      </c>
    </row>
    <row r="83" spans="2:6" x14ac:dyDescent="0.25">
      <c r="B83" t="s">
        <v>94</v>
      </c>
      <c r="C83" t="s">
        <v>84</v>
      </c>
      <c r="D83" t="s">
        <v>95</v>
      </c>
      <c r="E83">
        <v>5944161</v>
      </c>
      <c r="F83">
        <v>594.41999999999996</v>
      </c>
    </row>
    <row r="84" spans="2:6" x14ac:dyDescent="0.25">
      <c r="B84" t="s">
        <v>90</v>
      </c>
      <c r="C84" t="s">
        <v>84</v>
      </c>
      <c r="D84" t="s">
        <v>91</v>
      </c>
      <c r="E84">
        <v>1522003</v>
      </c>
      <c r="F84">
        <v>152.19999999999999</v>
      </c>
    </row>
    <row r="85" spans="2:6" x14ac:dyDescent="0.25">
      <c r="B85" t="s">
        <v>83</v>
      </c>
      <c r="C85" t="s">
        <v>84</v>
      </c>
      <c r="D85" t="s">
        <v>85</v>
      </c>
      <c r="E85">
        <v>1848704</v>
      </c>
      <c r="F85">
        <v>184.87</v>
      </c>
    </row>
    <row r="86" spans="2:6" x14ac:dyDescent="0.25">
      <c r="B86" t="s">
        <v>86</v>
      </c>
      <c r="C86" t="s">
        <v>84</v>
      </c>
      <c r="D86" t="s">
        <v>87</v>
      </c>
      <c r="E86">
        <v>989385</v>
      </c>
      <c r="F86">
        <v>98.94</v>
      </c>
    </row>
    <row r="87" spans="2:6" x14ac:dyDescent="0.25">
      <c r="B87" t="s">
        <v>88</v>
      </c>
      <c r="C87" t="s">
        <v>84</v>
      </c>
      <c r="D87" t="s">
        <v>89</v>
      </c>
      <c r="E87">
        <v>1635410</v>
      </c>
      <c r="F87">
        <v>163.54</v>
      </c>
    </row>
    <row r="88" spans="2:6" x14ac:dyDescent="0.25">
      <c r="B88" t="s">
        <v>159</v>
      </c>
      <c r="C88" t="s">
        <v>84</v>
      </c>
      <c r="D88" t="s">
        <v>160</v>
      </c>
      <c r="E88">
        <v>1064109</v>
      </c>
      <c r="F88">
        <v>106.41</v>
      </c>
    </row>
  </sheetData>
  <autoFilter ref="A1:F1" xr:uid="{00000000-0001-0000-0000-000000000000}">
    <sortState xmlns:xlrd2="http://schemas.microsoft.com/office/spreadsheetml/2017/richdata2" ref="A2:F88">
      <sortCondition ref="D1"/>
    </sortState>
  </autoFilter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2D7E9-23A4-42AC-B335-F10E3217BE7D}">
  <sheetPr>
    <pageSetUpPr fitToPage="1"/>
  </sheetPr>
  <dimension ref="B2:CK55"/>
  <sheetViews>
    <sheetView view="pageLayout" topLeftCell="A43" zoomScale="70" zoomScaleNormal="70" zoomScalePageLayoutView="70" workbookViewId="0">
      <selection activeCell="A43" sqref="A43"/>
    </sheetView>
  </sheetViews>
  <sheetFormatPr defaultRowHeight="12.5" x14ac:dyDescent="0.25"/>
  <cols>
    <col min="1" max="1" width="3.90625" customWidth="1"/>
    <col min="2" max="2" width="18.6328125" customWidth="1"/>
    <col min="3" max="3" width="17" customWidth="1"/>
    <col min="4" max="4" width="8.90625" customWidth="1"/>
    <col min="5" max="6" width="11.08984375" bestFit="1" customWidth="1"/>
    <col min="7" max="7" width="10" hidden="1" customWidth="1"/>
    <col min="8" max="8" width="7.81640625" customWidth="1"/>
    <col min="9" max="9" width="8.90625" customWidth="1"/>
    <col min="10" max="11" width="11.08984375" bestFit="1" customWidth="1"/>
    <col min="12" max="12" width="11.08984375" hidden="1" customWidth="1"/>
    <col min="13" max="13" width="10" customWidth="1"/>
    <col min="14" max="14" width="11.08984375" bestFit="1" customWidth="1"/>
    <col min="15" max="15" width="8.90625" hidden="1" customWidth="1"/>
    <col min="16" max="16" width="11.08984375" hidden="1" customWidth="1"/>
    <col min="17" max="17" width="10" customWidth="1"/>
    <col min="18" max="18" width="12.1796875" hidden="1" customWidth="1"/>
    <col min="19" max="19" width="11.08984375" hidden="1" customWidth="1"/>
    <col min="20" max="21" width="12.1796875" bestFit="1" customWidth="1"/>
    <col min="22" max="22" width="10" hidden="1" customWidth="1"/>
    <col min="23" max="24" width="11.08984375" hidden="1" customWidth="1"/>
    <col min="25" max="25" width="11.08984375" bestFit="1" customWidth="1"/>
    <col min="26" max="26" width="11.08984375" hidden="1" customWidth="1"/>
    <col min="27" max="27" width="8.90625" hidden="1" customWidth="1"/>
    <col min="28" max="28" width="11.08984375" hidden="1" customWidth="1"/>
    <col min="29" max="29" width="8.90625" hidden="1" customWidth="1"/>
    <col min="30" max="30" width="12.1796875" bestFit="1" customWidth="1"/>
    <col min="31" max="31" width="10" customWidth="1"/>
    <col min="32" max="33" width="8.90625" bestFit="1" customWidth="1"/>
    <col min="34" max="34" width="11.08984375" hidden="1" customWidth="1"/>
    <col min="35" max="35" width="12.1796875" bestFit="1" customWidth="1"/>
    <col min="36" max="36" width="12.1796875" hidden="1" customWidth="1"/>
    <col min="37" max="37" width="11.08984375" bestFit="1" customWidth="1"/>
    <col min="38" max="39" width="10" hidden="1" customWidth="1"/>
    <col min="40" max="40" width="8.90625" hidden="1" customWidth="1"/>
    <col min="41" max="41" width="12.1796875" hidden="1" customWidth="1"/>
    <col min="42" max="42" width="8.90625" hidden="1" customWidth="1"/>
    <col min="43" max="44" width="10" hidden="1" customWidth="1"/>
    <col min="45" max="50" width="8.90625" hidden="1" customWidth="1"/>
    <col min="51" max="51" width="7.81640625" hidden="1" customWidth="1"/>
    <col min="52" max="52" width="10" hidden="1" customWidth="1"/>
    <col min="53" max="53" width="8.90625" hidden="1" customWidth="1"/>
    <col min="54" max="56" width="10" hidden="1" customWidth="1"/>
    <col min="57" max="61" width="8.90625" hidden="1" customWidth="1"/>
    <col min="62" max="62" width="10" hidden="1" customWidth="1"/>
    <col min="63" max="63" width="10" customWidth="1"/>
    <col min="64" max="64" width="8.90625" bestFit="1" customWidth="1"/>
    <col min="65" max="65" width="7.81640625" hidden="1" customWidth="1"/>
    <col min="66" max="66" width="8.90625" bestFit="1" customWidth="1"/>
    <col min="67" max="67" width="8.90625" hidden="1" customWidth="1"/>
    <col min="68" max="68" width="11.08984375" hidden="1" customWidth="1"/>
    <col min="69" max="69" width="7.81640625" hidden="1" customWidth="1"/>
    <col min="70" max="70" width="8.90625" bestFit="1" customWidth="1"/>
    <col min="71" max="71" width="7.90625" hidden="1" customWidth="1"/>
    <col min="72" max="72" width="8.90625" bestFit="1" customWidth="1"/>
    <col min="73" max="74" width="11.08984375" bestFit="1" customWidth="1"/>
    <col min="75" max="75" width="11.08984375" hidden="1" customWidth="1"/>
    <col min="76" max="76" width="10" hidden="1" customWidth="1"/>
    <col min="77" max="77" width="10" bestFit="1" customWidth="1"/>
    <col min="78" max="78" width="11.08984375" bestFit="1" customWidth="1"/>
    <col min="79" max="80" width="11.08984375" hidden="1" customWidth="1"/>
    <col min="81" max="83" width="7.90625" hidden="1" customWidth="1"/>
    <col min="84" max="85" width="8.90625" bestFit="1" customWidth="1"/>
    <col min="86" max="86" width="8.90625" hidden="1" customWidth="1"/>
    <col min="87" max="87" width="7.81640625" hidden="1" customWidth="1"/>
    <col min="88" max="88" width="10" hidden="1" customWidth="1"/>
    <col min="89" max="89" width="9.90625" bestFit="1" customWidth="1"/>
  </cols>
  <sheetData>
    <row r="2" spans="2:88" ht="13" x14ac:dyDescent="0.3">
      <c r="B2" s="1" t="s">
        <v>221</v>
      </c>
    </row>
    <row r="3" spans="2:88" ht="13" x14ac:dyDescent="0.3">
      <c r="B3" s="22" t="s">
        <v>177</v>
      </c>
      <c r="C3" s="23"/>
      <c r="D3" s="24"/>
      <c r="E3" s="8" t="s">
        <v>35</v>
      </c>
      <c r="F3" s="8" t="s">
        <v>37</v>
      </c>
      <c r="G3" s="8" t="s">
        <v>56</v>
      </c>
      <c r="H3" s="8" t="s">
        <v>6</v>
      </c>
      <c r="I3" s="8" t="s">
        <v>8</v>
      </c>
      <c r="J3" s="8" t="s">
        <v>41</v>
      </c>
      <c r="K3" s="8" t="s">
        <v>166</v>
      </c>
      <c r="L3" s="8" t="s">
        <v>168</v>
      </c>
      <c r="M3" s="8" t="s">
        <v>19</v>
      </c>
      <c r="N3" s="8" t="s">
        <v>58</v>
      </c>
      <c r="O3" s="8" t="s">
        <v>74</v>
      </c>
      <c r="P3" s="8" t="s">
        <v>43</v>
      </c>
      <c r="Q3" s="8" t="s">
        <v>21</v>
      </c>
      <c r="R3" s="8" t="s">
        <v>27</v>
      </c>
      <c r="S3" s="8" t="s">
        <v>78</v>
      </c>
      <c r="T3" s="8" t="s">
        <v>72</v>
      </c>
      <c r="U3" s="8" t="s">
        <v>25</v>
      </c>
      <c r="V3" s="8" t="s">
        <v>23</v>
      </c>
      <c r="W3" s="8" t="s">
        <v>93</v>
      </c>
      <c r="X3" s="8" t="s">
        <v>76</v>
      </c>
      <c r="Y3" s="8" t="s">
        <v>70</v>
      </c>
      <c r="Z3" s="8" t="s">
        <v>68</v>
      </c>
      <c r="AA3" s="8" t="s">
        <v>156</v>
      </c>
      <c r="AB3" s="8" t="s">
        <v>66</v>
      </c>
      <c r="AC3" s="8" t="s">
        <v>158</v>
      </c>
      <c r="AD3" s="8" t="s">
        <v>39</v>
      </c>
      <c r="AE3" s="8" t="s">
        <v>45</v>
      </c>
      <c r="AF3" s="8" t="s">
        <v>48</v>
      </c>
      <c r="AG3" s="8" t="s">
        <v>80</v>
      </c>
      <c r="AH3" s="8" t="s">
        <v>82</v>
      </c>
      <c r="AI3" s="8" t="s">
        <v>95</v>
      </c>
      <c r="AJ3" s="8" t="s">
        <v>91</v>
      </c>
      <c r="AK3" s="8" t="s">
        <v>85</v>
      </c>
      <c r="AL3" s="8" t="s">
        <v>87</v>
      </c>
      <c r="AM3" s="8" t="s">
        <v>89</v>
      </c>
      <c r="AN3" s="8" t="s">
        <v>160</v>
      </c>
      <c r="AO3" s="8" t="s">
        <v>100</v>
      </c>
      <c r="AP3" s="8" t="s">
        <v>104</v>
      </c>
      <c r="AQ3" s="8" t="s">
        <v>118</v>
      </c>
      <c r="AR3" s="8" t="s">
        <v>106</v>
      </c>
      <c r="AS3" s="8" t="s">
        <v>110</v>
      </c>
      <c r="AT3" s="8" t="s">
        <v>124</v>
      </c>
      <c r="AU3" s="8" t="s">
        <v>102</v>
      </c>
      <c r="AV3" s="8" t="s">
        <v>120</v>
      </c>
      <c r="AW3" s="8" t="s">
        <v>122</v>
      </c>
      <c r="AX3" s="8" t="s">
        <v>114</v>
      </c>
      <c r="AY3" s="8" t="s">
        <v>116</v>
      </c>
      <c r="AZ3" s="8" t="s">
        <v>112</v>
      </c>
      <c r="BA3" s="8" t="s">
        <v>98</v>
      </c>
      <c r="BB3" s="8" t="s">
        <v>126</v>
      </c>
      <c r="BC3" s="8" t="s">
        <v>130</v>
      </c>
      <c r="BD3" s="8" t="s">
        <v>136</v>
      </c>
      <c r="BE3" s="8" t="s">
        <v>135</v>
      </c>
      <c r="BF3" s="8" t="s">
        <v>148</v>
      </c>
      <c r="BG3" s="8" t="s">
        <v>150</v>
      </c>
      <c r="BH3" s="8" t="s">
        <v>140</v>
      </c>
      <c r="BI3" s="8" t="s">
        <v>142</v>
      </c>
      <c r="BJ3" s="8" t="s">
        <v>138</v>
      </c>
      <c r="BK3" s="8" t="s">
        <v>146</v>
      </c>
      <c r="BL3" s="8" t="s">
        <v>144</v>
      </c>
      <c r="BM3" s="8" t="s">
        <v>132</v>
      </c>
      <c r="BN3" s="8" t="s">
        <v>29</v>
      </c>
      <c r="BO3" s="8" t="s">
        <v>128</v>
      </c>
      <c r="BP3" s="8" t="s">
        <v>162</v>
      </c>
      <c r="BQ3" s="8" t="s">
        <v>33</v>
      </c>
      <c r="BR3" s="8" t="s">
        <v>31</v>
      </c>
      <c r="BS3" s="8" t="s">
        <v>164</v>
      </c>
      <c r="BT3" s="8" t="s">
        <v>169</v>
      </c>
      <c r="BU3" s="8" t="s">
        <v>152</v>
      </c>
      <c r="BV3" s="8" t="s">
        <v>154</v>
      </c>
      <c r="BW3" s="8" t="s">
        <v>62</v>
      </c>
      <c r="BX3" s="8" t="s">
        <v>64</v>
      </c>
      <c r="BY3" s="8" t="s">
        <v>60</v>
      </c>
      <c r="BZ3" s="8" t="s">
        <v>11</v>
      </c>
      <c r="CA3" s="8" t="s">
        <v>17</v>
      </c>
      <c r="CB3" s="8" t="s">
        <v>13</v>
      </c>
      <c r="CC3" s="8" t="s">
        <v>15</v>
      </c>
      <c r="CD3" s="8" t="s">
        <v>54</v>
      </c>
      <c r="CE3" s="8" t="s">
        <v>52</v>
      </c>
      <c r="CF3" s="8" t="s">
        <v>50</v>
      </c>
      <c r="CG3" s="8" t="s">
        <v>1</v>
      </c>
      <c r="CH3" s="8" t="s">
        <v>3</v>
      </c>
      <c r="CI3" s="8" t="s">
        <v>171</v>
      </c>
      <c r="CJ3" s="8" t="s">
        <v>108</v>
      </c>
    </row>
    <row r="4" spans="2:88" ht="13.25" customHeight="1" x14ac:dyDescent="0.25">
      <c r="B4" s="25" t="s">
        <v>178</v>
      </c>
      <c r="C4" s="26"/>
      <c r="D4" s="5" t="s">
        <v>179</v>
      </c>
      <c r="E4" s="3">
        <f>VLOOKUP(E3,valgalad!$D$2:$F$88,2,TRUE)-371139.6</f>
        <v>5064033.4000000004</v>
      </c>
      <c r="F4" s="3">
        <f>VLOOKUP(F3,valgalad!$D$2:$F$88,2,TRUE)</f>
        <v>2980149</v>
      </c>
      <c r="G4" s="3">
        <f>VLOOKUP(G3,valgalad!$D$2:$F$88,2,TRUE)</f>
        <v>128820</v>
      </c>
      <c r="H4" s="3">
        <f>VLOOKUP(H3,valgalad!$D$2:$F$88,2,TRUE)</f>
        <v>176667</v>
      </c>
      <c r="I4" s="3">
        <f>VLOOKUP(I3,valgalad!$D$2:$F$88,2,TRUE)</f>
        <v>469649</v>
      </c>
      <c r="J4" s="3">
        <f>VLOOKUP(J3,valgalad!$D$2:$F$88,2,TRUE)</f>
        <v>739966</v>
      </c>
      <c r="K4" s="3">
        <f>VLOOKUP(K3,valgalad!$D$2:$F$88,2,TRUE)</f>
        <v>1164799</v>
      </c>
      <c r="L4" s="3">
        <f>VLOOKUP(L3,valgalad!$D$2:$F$88,2,TRUE)</f>
        <v>639605</v>
      </c>
      <c r="M4" s="3">
        <f>VLOOKUP(M3,valgalad!$D$2:$F$88,2,TRUE)</f>
        <v>339348</v>
      </c>
      <c r="N4" s="3">
        <f>VLOOKUP(N3,valgalad!$D$2:$F$88,2,TRUE)</f>
        <v>5988009</v>
      </c>
      <c r="O4" s="3">
        <f>VLOOKUP(O3,valgalad!$D$2:$F$88,2,TRUE)</f>
        <v>456464</v>
      </c>
      <c r="P4" s="3">
        <f>VLOOKUP(P3,valgalad!$D$2:$F$88,2,TRUE)</f>
        <v>1974122</v>
      </c>
      <c r="Q4" s="3">
        <f>VLOOKUP(Q3,valgalad!$D$2:$F$88,2,TRUE)</f>
        <v>456459</v>
      </c>
      <c r="R4" s="3">
        <f>VLOOKUP(R3,valgalad!$D$2:$F$88,2,TRUE)</f>
        <v>1230792</v>
      </c>
      <c r="S4" s="3">
        <f>VLOOKUP(S3,valgalad!$D$2:$F$88,2,TRUE)</f>
        <v>921394</v>
      </c>
      <c r="T4" s="3">
        <f>VLOOKUP(T3,valgalad!$D$2:$F$88,2,TRUE)</f>
        <v>2543241</v>
      </c>
      <c r="U4" s="3">
        <f>VLOOKUP(U3,valgalad!$D$2:$F$88,2,TRUE)</f>
        <v>3870759</v>
      </c>
      <c r="V4" s="3">
        <f>VLOOKUP(V3,valgalad!$D$2:$F$88,2,TRUE)</f>
        <v>193364</v>
      </c>
      <c r="W4" s="3">
        <f>VLOOKUP(W3,valgalad!$D$2:$F$88,2,TRUE)</f>
        <v>658857</v>
      </c>
      <c r="X4" s="3">
        <f>VLOOKUP(X3,valgalad!$D$2:$F$88,2,TRUE)</f>
        <v>2229411</v>
      </c>
      <c r="Y4" s="3">
        <f>VLOOKUP(Y3,valgalad!$D$2:$F$88,2,TRUE)</f>
        <v>2067008</v>
      </c>
      <c r="Z4" s="3">
        <f>VLOOKUP(Z3,valgalad!$D$2:$F$88,2,TRUE)</f>
        <v>1187680</v>
      </c>
      <c r="AA4" s="3">
        <f>VLOOKUP(AA3,valgalad!$D$2:$F$88,2,TRUE)</f>
        <v>597705</v>
      </c>
      <c r="AB4" s="3">
        <f>VLOOKUP(AB3,valgalad!$D$2:$F$88,2,TRUE)</f>
        <v>1108304</v>
      </c>
      <c r="AC4" s="3">
        <f>VLOOKUP(AC3,valgalad!$D$2:$F$88,2,TRUE)</f>
        <v>1525604</v>
      </c>
      <c r="AD4" s="3">
        <f>VLOOKUP(AD3,valgalad!$D$2:$F$88,2,TRUE)</f>
        <v>1487383</v>
      </c>
      <c r="AE4" s="3">
        <f>VLOOKUP(AE3,valgalad!$D$2:$F$88,2,TRUE)</f>
        <v>1456682</v>
      </c>
      <c r="AF4" s="3">
        <f>valgalad!$E$80</f>
        <v>334168</v>
      </c>
      <c r="AG4" s="3">
        <f>VLOOKUP(AG3,valgalad!$D$2:$F$88,2,TRUE)</f>
        <v>1524746</v>
      </c>
      <c r="AH4" s="3">
        <f>VLOOKUP(AH3,valgalad!$D$2:$F$88,2,TRUE)</f>
        <v>2685117</v>
      </c>
      <c r="AI4" s="3">
        <f>VLOOKUP(AI3,valgalad!$D$2:$F$88,2,TRUE)</f>
        <v>5944161</v>
      </c>
      <c r="AJ4" s="3">
        <f>VLOOKUP(AJ3,valgalad!$D$2:$F$88,2,TRUE)</f>
        <v>1522003</v>
      </c>
      <c r="AK4" s="3">
        <f>VLOOKUP(AK3,valgalad!$D$2:$F$88,2,TRUE)</f>
        <v>1848704</v>
      </c>
      <c r="AL4" s="3">
        <f>VLOOKUP(AL3,valgalad!$D$2:$F$88,2,TRUE)</f>
        <v>989385</v>
      </c>
      <c r="AM4" s="3">
        <f>VLOOKUP(AM3,valgalad!$D$2:$F$88,2,TRUE)</f>
        <v>1635410</v>
      </c>
      <c r="AN4" s="3">
        <f>VLOOKUP(AN3,valgalad!$D$2:$F$88,2,TRUE)</f>
        <v>1064109</v>
      </c>
      <c r="AO4" s="3">
        <f>VLOOKUP(AO3,valgalad!$D$2:$F$88,2,TRUE)</f>
        <v>2509606</v>
      </c>
      <c r="AP4" s="3">
        <f>valgalad!$E$4+valgalad!$E$5</f>
        <v>3070331</v>
      </c>
      <c r="AQ4" s="3">
        <f>VLOOKUP(AQ3,valgalad!$D$2:$F$88,2,TRUE)</f>
        <v>2392729</v>
      </c>
      <c r="AR4" s="3">
        <f>VLOOKUP(AR3,valgalad!$D$2:$F$88,2,TRUE)</f>
        <v>5024768</v>
      </c>
      <c r="AS4" s="3">
        <f>VLOOKUP(AS3,valgalad!$D$2:$F$88,2,TRUE)</f>
        <v>907700</v>
      </c>
      <c r="AT4" s="3">
        <f>VLOOKUP(AT3,valgalad!$D$2:$F$88,2,TRUE)</f>
        <v>255489</v>
      </c>
      <c r="AU4" s="3">
        <f>VLOOKUP(AU3,valgalad!$D$2:$F$88,2,TRUE)</f>
        <v>229342</v>
      </c>
      <c r="AV4" s="3">
        <f>VLOOKUP(AV3,valgalad!$D$2:$F$88,2,TRUE)</f>
        <v>165164</v>
      </c>
      <c r="AW4" s="3">
        <f>VLOOKUP(AW3,valgalad!$D$2:$F$88,2,TRUE)</f>
        <v>161599</v>
      </c>
      <c r="AX4" s="3">
        <f>VLOOKUP(AX3,valgalad!$D$2:$F$88,2,TRUE)</f>
        <v>1646834</v>
      </c>
      <c r="AY4" s="3">
        <f>VLOOKUP(AY3,valgalad!$D$2:$F$88,2,TRUE)</f>
        <v>81930</v>
      </c>
      <c r="AZ4" s="3">
        <f>VLOOKUP(AZ3,valgalad!$D$2:$F$88,2,TRUE)</f>
        <v>1348904</v>
      </c>
      <c r="BA4" s="3">
        <f>VLOOKUP(BA3,valgalad!$D$2:$F$88,2,TRUE)</f>
        <v>738302</v>
      </c>
      <c r="BB4" s="3">
        <f>VLOOKUP(BB3,valgalad!$D$2:$F$88,2,TRUE)</f>
        <v>2203939</v>
      </c>
      <c r="BC4" s="3">
        <f>VLOOKUP(BC3,valgalad!$D$2:$F$88,2,TRUE)</f>
        <v>3995765</v>
      </c>
      <c r="BD4" s="3">
        <f>VLOOKUP(BD3,valgalad!$D$2:$F$88,2,TRUE)</f>
        <v>4760527</v>
      </c>
      <c r="BE4" s="3">
        <f>VLOOKUP(BE3,valgalad!$D$2:$F$88,2,TRUE)</f>
        <v>1852029</v>
      </c>
      <c r="BF4" s="3">
        <f>VLOOKUP(BF3,valgalad!$D$2:$F$88,2,TRUE)</f>
        <v>5415669</v>
      </c>
      <c r="BG4" s="3">
        <f>VLOOKUP(BG3,valgalad!$D$2:$F$88,2,TRUE)-984742</f>
        <v>2011807</v>
      </c>
      <c r="BH4" s="3">
        <f>valgalad!$E$23+valgalad!$E$24</f>
        <v>6460545</v>
      </c>
      <c r="BI4" s="3">
        <f>VLOOKUP(BI3,valgalad!$D$2:$F$88,2,TRUE)</f>
        <v>1114644</v>
      </c>
      <c r="BJ4" s="3">
        <f>VLOOKUP(BJ3,valgalad!$D$2:$F$88,2,TRUE)</f>
        <v>4751240</v>
      </c>
      <c r="BK4" s="3">
        <f>VLOOKUP(BK3,valgalad!$D$2:$F$88,2,TRUE)</f>
        <v>1566805</v>
      </c>
      <c r="BL4" s="3">
        <f>VLOOKUP(BL3,valgalad!$D$2:$F$88,2,TRUE)</f>
        <v>398755</v>
      </c>
      <c r="BM4" s="3">
        <f>VLOOKUP(BM3,valgalad!$D$2:$F$88,2,TRUE)</f>
        <v>70233</v>
      </c>
      <c r="BN4" s="3">
        <f>VLOOKUP(BN3,valgalad!$D$2:$F$88,2,TRUE)</f>
        <v>416526</v>
      </c>
      <c r="BO4" s="3">
        <f>VLOOKUP(BO3,valgalad!$D$2:$F$88,2,TRUE)</f>
        <v>489940</v>
      </c>
      <c r="BP4" s="3">
        <f>VLOOKUP(BP3,valgalad!$D$2:$F$88,2,TRUE)</f>
        <v>251085</v>
      </c>
      <c r="BQ4" s="3">
        <f>VLOOKUP(BQ3,valgalad!$D$2:$F$88,2,TRUE)</f>
        <v>89149</v>
      </c>
      <c r="BR4" s="3">
        <f>VLOOKUP(BR3,valgalad!$D$2:$F$88,2,TRUE)</f>
        <v>169373</v>
      </c>
      <c r="BS4" s="3">
        <f>VLOOKUP(BS3,valgalad!$D$2:$F$88,2,TRUE)</f>
        <v>389989</v>
      </c>
      <c r="BT4" s="3">
        <f>VLOOKUP(BT3,valgalad!$D$2:$F$88,2,TRUE)</f>
        <v>410949</v>
      </c>
      <c r="BU4" s="3">
        <f>VLOOKUP(BU3,valgalad!$D$2:$F$88,2,TRUE)</f>
        <v>1055867</v>
      </c>
      <c r="BV4" s="3">
        <f>VLOOKUP(BV3,valgalad!$D$2:$F$88,2,TRUE)</f>
        <v>947973</v>
      </c>
      <c r="BW4" s="3">
        <f>VLOOKUP(BW3,valgalad!$D$2:$F$88,2,TRUE)</f>
        <v>253666</v>
      </c>
      <c r="BX4" s="3">
        <f>VLOOKUP(BX3,valgalad!$D$2:$F$88,2,TRUE)</f>
        <v>271157</v>
      </c>
      <c r="BY4" s="3">
        <f>VLOOKUP(BY3,valgalad!$D$2:$F$88,2,TRUE)</f>
        <v>1443036</v>
      </c>
      <c r="BZ4" s="3">
        <f>VLOOKUP(BZ3,valgalad!$D$2:$F$88,2,TRUE)</f>
        <v>1093118</v>
      </c>
      <c r="CA4" s="3">
        <f>VLOOKUP(CA3,valgalad!$D$2:$F$88,2,TRUE)</f>
        <v>652468</v>
      </c>
      <c r="CB4" s="3">
        <f>VLOOKUP(CB3,valgalad!$D$2:$F$88,2,TRUE)</f>
        <v>500844</v>
      </c>
      <c r="CC4" s="3">
        <f>VLOOKUP(CC3,valgalad!$D$2:$F$88,2,TRUE)</f>
        <v>101199</v>
      </c>
      <c r="CD4" s="3">
        <f>VLOOKUP(CD3,valgalad!$D$2:$F$88,2,TRUE)</f>
        <v>28494</v>
      </c>
      <c r="CE4" s="3">
        <f>VLOOKUP(CE3,valgalad!$D$2:$F$88,2,TRUE)</f>
        <v>123951</v>
      </c>
      <c r="CF4" s="3">
        <f>VLOOKUP(CF3,valgalad!$D$2:$F$88,2,TRUE)</f>
        <v>248069</v>
      </c>
      <c r="CG4" s="3">
        <f>VLOOKUP(CG3,valgalad!$D$2:$F$88,2,TRUE)-34668</f>
        <v>158212</v>
      </c>
      <c r="CH4" s="3">
        <f>VLOOKUP(CH3,valgalad!$D$2:$F$88,2,TRUE)-37931</f>
        <v>368377</v>
      </c>
      <c r="CI4" s="3">
        <f>VLOOKUP(CI3,valgalad!$D$2:$F$88,2,TRUE)-90092</f>
        <v>116039</v>
      </c>
      <c r="CJ4" s="3">
        <f>VLOOKUP(CJ3,valgalad!$D$2:$F$88,2,TRUE)</f>
        <v>2226201</v>
      </c>
    </row>
    <row r="5" spans="2:88" x14ac:dyDescent="0.25">
      <c r="B5" s="27"/>
      <c r="C5" s="28"/>
      <c r="D5" s="5" t="s">
        <v>180</v>
      </c>
      <c r="E5" s="4">
        <f>E4/10000</f>
        <v>506.40334000000001</v>
      </c>
      <c r="F5" s="4">
        <f t="shared" ref="F5:AG5" si="0">F4/10000</f>
        <v>298.01490000000001</v>
      </c>
      <c r="G5" s="4">
        <f t="shared" si="0"/>
        <v>12.882</v>
      </c>
      <c r="H5" s="4">
        <f t="shared" si="0"/>
        <v>17.666699999999999</v>
      </c>
      <c r="I5" s="4">
        <f t="shared" si="0"/>
        <v>46.9649</v>
      </c>
      <c r="J5" s="4">
        <f t="shared" si="0"/>
        <v>73.996600000000001</v>
      </c>
      <c r="K5" s="4">
        <f t="shared" si="0"/>
        <v>116.4799</v>
      </c>
      <c r="L5" s="4">
        <f t="shared" si="0"/>
        <v>63.960500000000003</v>
      </c>
      <c r="M5" s="4">
        <f t="shared" si="0"/>
        <v>33.934800000000003</v>
      </c>
      <c r="N5" s="4">
        <f t="shared" si="0"/>
        <v>598.80089999999996</v>
      </c>
      <c r="O5" s="4">
        <f t="shared" si="0"/>
        <v>45.6464</v>
      </c>
      <c r="P5" s="4">
        <f t="shared" si="0"/>
        <v>197.41220000000001</v>
      </c>
      <c r="Q5" s="4">
        <f t="shared" si="0"/>
        <v>45.645899999999997</v>
      </c>
      <c r="R5" s="4">
        <f t="shared" si="0"/>
        <v>123.0792</v>
      </c>
      <c r="S5" s="4">
        <f t="shared" si="0"/>
        <v>92.139399999999995</v>
      </c>
      <c r="T5" s="4">
        <f t="shared" si="0"/>
        <v>254.32409999999999</v>
      </c>
      <c r="U5" s="4">
        <f t="shared" si="0"/>
        <v>387.07589999999999</v>
      </c>
      <c r="V5" s="4">
        <f t="shared" si="0"/>
        <v>19.336400000000001</v>
      </c>
      <c r="W5" s="4">
        <f t="shared" si="0"/>
        <v>65.8857</v>
      </c>
      <c r="X5" s="4">
        <f t="shared" si="0"/>
        <v>222.94110000000001</v>
      </c>
      <c r="Y5" s="4">
        <f t="shared" si="0"/>
        <v>206.70079999999999</v>
      </c>
      <c r="Z5" s="4">
        <f t="shared" si="0"/>
        <v>118.768</v>
      </c>
      <c r="AA5" s="4">
        <f t="shared" si="0"/>
        <v>59.770499999999998</v>
      </c>
      <c r="AB5" s="4">
        <f t="shared" si="0"/>
        <v>110.8304</v>
      </c>
      <c r="AC5" s="4">
        <f t="shared" si="0"/>
        <v>152.56039999999999</v>
      </c>
      <c r="AD5" s="4">
        <f t="shared" si="0"/>
        <v>148.73830000000001</v>
      </c>
      <c r="AE5" s="4">
        <f t="shared" si="0"/>
        <v>145.66820000000001</v>
      </c>
      <c r="AF5" s="3">
        <f>valgalad!$F$79+valgalad!$F$80</f>
        <v>83.9</v>
      </c>
      <c r="AG5" s="4">
        <f t="shared" si="0"/>
        <v>152.47460000000001</v>
      </c>
      <c r="AH5" s="4">
        <f t="shared" ref="AH5" si="1">AH4/10000</f>
        <v>268.51170000000002</v>
      </c>
      <c r="AI5" s="4">
        <f t="shared" ref="AI5" si="2">AI4/10000</f>
        <v>594.41610000000003</v>
      </c>
      <c r="AJ5" s="4">
        <f t="shared" ref="AJ5" si="3">AJ4/10000</f>
        <v>152.2003</v>
      </c>
      <c r="AK5" s="4">
        <f t="shared" ref="AK5" si="4">AK4/10000</f>
        <v>184.87039999999999</v>
      </c>
      <c r="AL5" s="4">
        <f t="shared" ref="AL5" si="5">AL4/10000</f>
        <v>98.938500000000005</v>
      </c>
      <c r="AM5" s="4">
        <f t="shared" ref="AM5" si="6">AM4/10000</f>
        <v>163.541</v>
      </c>
      <c r="AN5" s="4">
        <f t="shared" ref="AN5" si="7">AN4/10000</f>
        <v>106.4109</v>
      </c>
      <c r="AO5" s="4">
        <f t="shared" ref="AO5:AQ5" si="8">AO4/10000</f>
        <v>250.9606</v>
      </c>
      <c r="AP5" s="4">
        <f>AP4/10000</f>
        <v>307.03309999999999</v>
      </c>
      <c r="AQ5" s="4">
        <f t="shared" si="8"/>
        <v>239.27289999999999</v>
      </c>
      <c r="AR5" s="4">
        <f t="shared" ref="AR5" si="9">AR4/10000</f>
        <v>502.47680000000003</v>
      </c>
      <c r="AS5" s="4">
        <f t="shared" ref="AS5" si="10">AS4/10000</f>
        <v>90.77</v>
      </c>
      <c r="AT5" s="4">
        <f t="shared" ref="AT5" si="11">AT4/10000</f>
        <v>25.5489</v>
      </c>
      <c r="AU5" s="4">
        <f t="shared" ref="AU5" si="12">AU4/10000</f>
        <v>22.934200000000001</v>
      </c>
      <c r="AV5" s="4">
        <f t="shared" ref="AV5" si="13">AV4/10000</f>
        <v>16.516400000000001</v>
      </c>
      <c r="AW5" s="4">
        <f t="shared" ref="AW5" si="14">AW4/10000</f>
        <v>16.1599</v>
      </c>
      <c r="AX5" s="4">
        <f t="shared" ref="AX5" si="15">AX4/10000</f>
        <v>164.68340000000001</v>
      </c>
      <c r="AY5" s="4">
        <f t="shared" ref="AY5" si="16">AY4/10000</f>
        <v>8.1929999999999996</v>
      </c>
      <c r="AZ5" s="4">
        <f t="shared" ref="AZ5" si="17">AZ4/10000</f>
        <v>134.8904</v>
      </c>
      <c r="BA5" s="4">
        <f t="shared" ref="BA5" si="18">BA4/10000</f>
        <v>73.830200000000005</v>
      </c>
      <c r="BB5" s="4">
        <f t="shared" ref="BB5" si="19">BB4/10000</f>
        <v>220.3939</v>
      </c>
      <c r="BC5" s="4">
        <f t="shared" ref="BC5" si="20">BC4/10000</f>
        <v>399.57650000000001</v>
      </c>
      <c r="BD5" s="4">
        <f t="shared" ref="BD5" si="21">BD4/10000</f>
        <v>476.05270000000002</v>
      </c>
      <c r="BE5" s="4">
        <f t="shared" ref="BE5" si="22">BE4/10000</f>
        <v>185.2029</v>
      </c>
      <c r="BF5" s="4">
        <f t="shared" ref="BF5" si="23">BF4/10000</f>
        <v>541.56690000000003</v>
      </c>
      <c r="BG5" s="4">
        <f t="shared" ref="BG5:BI5" si="24">BG4/10000</f>
        <v>201.1807</v>
      </c>
      <c r="BH5" s="4">
        <f>BH4/10000</f>
        <v>646.05449999999996</v>
      </c>
      <c r="BI5" s="4">
        <f t="shared" si="24"/>
        <v>111.4644</v>
      </c>
      <c r="BJ5" s="4">
        <f t="shared" ref="BJ5" si="25">BJ4/10000</f>
        <v>475.12400000000002</v>
      </c>
      <c r="BK5" s="4">
        <f t="shared" ref="BK5" si="26">BK4/10000</f>
        <v>156.68049999999999</v>
      </c>
      <c r="BL5" s="4">
        <f t="shared" ref="BL5" si="27">BL4/10000</f>
        <v>39.875500000000002</v>
      </c>
      <c r="BM5" s="4">
        <f t="shared" ref="BM5" si="28">BM4/10000</f>
        <v>7.0232999999999999</v>
      </c>
      <c r="BN5" s="4">
        <f t="shared" ref="BN5" si="29">BN4/10000</f>
        <v>41.6526</v>
      </c>
      <c r="BO5" s="4">
        <f t="shared" ref="BO5" si="30">BO4/10000</f>
        <v>48.994</v>
      </c>
      <c r="BP5" s="4">
        <f t="shared" ref="BP5" si="31">BP4/10000</f>
        <v>25.108499999999999</v>
      </c>
      <c r="BQ5" s="4">
        <f t="shared" ref="BQ5" si="32">BQ4/10000</f>
        <v>8.9148999999999994</v>
      </c>
      <c r="BR5" s="4">
        <f t="shared" ref="BR5" si="33">BR4/10000</f>
        <v>16.9373</v>
      </c>
      <c r="BS5" s="4">
        <f t="shared" ref="BS5" si="34">BS4/10000</f>
        <v>38.998899999999999</v>
      </c>
      <c r="BT5" s="4">
        <f t="shared" ref="BT5" si="35">BT4/10000</f>
        <v>41.094900000000003</v>
      </c>
      <c r="BU5" s="4">
        <f t="shared" ref="BU5" si="36">BU4/10000</f>
        <v>105.58669999999999</v>
      </c>
      <c r="BV5" s="4">
        <f t="shared" ref="BV5" si="37">BV4/10000</f>
        <v>94.797300000000007</v>
      </c>
      <c r="BW5" s="4">
        <f t="shared" ref="BW5" si="38">BW4/10000</f>
        <v>25.366599999999998</v>
      </c>
      <c r="BX5" s="4">
        <f t="shared" ref="BX5" si="39">BX4/10000</f>
        <v>27.1157</v>
      </c>
      <c r="BY5" s="4">
        <f t="shared" ref="BY5" si="40">BY4/10000</f>
        <v>144.30359999999999</v>
      </c>
      <c r="BZ5" s="4">
        <f t="shared" ref="BZ5" si="41">BZ4/10000</f>
        <v>109.31180000000001</v>
      </c>
      <c r="CA5" s="4">
        <f t="shared" ref="CA5" si="42">CA4/10000</f>
        <v>65.246799999999993</v>
      </c>
      <c r="CB5" s="4">
        <f t="shared" ref="CB5" si="43">CB4/10000</f>
        <v>50.084400000000002</v>
      </c>
      <c r="CC5" s="4">
        <f t="shared" ref="CC5" si="44">CC4/10000</f>
        <v>10.119899999999999</v>
      </c>
      <c r="CD5" s="4">
        <f t="shared" ref="CD5" si="45">CD4/10000</f>
        <v>2.8494000000000002</v>
      </c>
      <c r="CE5" s="4">
        <f t="shared" ref="CE5" si="46">CE4/10000</f>
        <v>12.395099999999999</v>
      </c>
      <c r="CF5" s="4">
        <f t="shared" ref="CF5" si="47">CF4/10000</f>
        <v>24.806899999999999</v>
      </c>
      <c r="CG5" s="4">
        <f t="shared" ref="CG5" si="48">CG4/10000</f>
        <v>15.821199999999999</v>
      </c>
      <c r="CH5" s="4">
        <f t="shared" ref="CH5" si="49">CH4/10000</f>
        <v>36.837699999999998</v>
      </c>
      <c r="CI5" s="4">
        <f t="shared" ref="CI5" si="50">CI4/10000</f>
        <v>11.603899999999999</v>
      </c>
      <c r="CJ5" s="4">
        <f t="shared" ref="CJ5" si="51">CJ4/10000</f>
        <v>222.62010000000001</v>
      </c>
    </row>
    <row r="6" spans="2:88" x14ac:dyDescent="0.25">
      <c r="B6" s="31" t="s">
        <v>181</v>
      </c>
      <c r="C6" s="29" t="s">
        <v>182</v>
      </c>
      <c r="D6" s="5" t="s">
        <v>179</v>
      </c>
      <c r="E6" s="3">
        <f>109060+0+330+350+450+7*480+6*160+3*23000+6100+11700+2000+1200+2100+1600+1100+1000+27*200+14000+(227490)</f>
        <v>457200</v>
      </c>
      <c r="F6" s="3">
        <f>29557.5+200*18+(91345)</f>
        <v>124502.5</v>
      </c>
      <c r="G6" s="3">
        <f>3189.04+6*240+(9135)</f>
        <v>13764.04</v>
      </c>
      <c r="H6" s="3">
        <f>510+(3240)</f>
        <v>3750</v>
      </c>
      <c r="I6" s="3">
        <v>4500</v>
      </c>
      <c r="J6" s="3">
        <v>2731.45</v>
      </c>
      <c r="K6" s="3">
        <v>3127.25</v>
      </c>
      <c r="L6" s="3">
        <f>1284.56+(7759)</f>
        <v>9043.56</v>
      </c>
      <c r="M6" s="3">
        <f>22569.3+(12567)</f>
        <v>35136.300000000003</v>
      </c>
      <c r="N6" s="3">
        <f>11199.2+4*170+(56013)</f>
        <v>67892.2</v>
      </c>
      <c r="O6" s="3">
        <f>(9660)</f>
        <v>9660</v>
      </c>
      <c r="P6" s="3">
        <f>4823.7+32*240+(52235)</f>
        <v>64738.7</v>
      </c>
      <c r="Q6" s="3">
        <f>20860.2+250*15+(24721)</f>
        <v>49331.199999999997</v>
      </c>
      <c r="R6" s="3">
        <f>3607.11+(13656)</f>
        <v>17263.11</v>
      </c>
      <c r="S6" s="3">
        <f>1266.36+(18891)</f>
        <v>20157.36</v>
      </c>
      <c r="T6" s="3">
        <v>3997.34</v>
      </c>
      <c r="U6" s="3">
        <f>8190.52+9*200+51*200+(32059)</f>
        <v>52249.520000000004</v>
      </c>
      <c r="V6" s="3">
        <v>1989.96</v>
      </c>
      <c r="W6" s="3">
        <v>1107.1199999999999</v>
      </c>
      <c r="X6" s="3">
        <f>5614.67+(30736)</f>
        <v>36350.67</v>
      </c>
      <c r="Y6" s="3">
        <f>1392.8+8*150+(5645)</f>
        <v>8237.7999999999993</v>
      </c>
      <c r="Z6" s="3">
        <f>395.95+(4757)</f>
        <v>5152.95</v>
      </c>
      <c r="AA6" s="3">
        <v>200</v>
      </c>
      <c r="AB6" s="3">
        <f>1262.36+(2636)</f>
        <v>3898.3599999999997</v>
      </c>
      <c r="AC6" s="3">
        <f>(15659)</f>
        <v>15659</v>
      </c>
      <c r="AD6" s="3">
        <f>8502.42+5*200+(10641)</f>
        <v>20143.419999999998</v>
      </c>
      <c r="AE6" s="3">
        <f>48385.7+41*300+4*700+(84219)</f>
        <v>147704.70000000001</v>
      </c>
      <c r="AF6" s="3">
        <f>79*300+(18658)</f>
        <v>42358</v>
      </c>
      <c r="AG6" s="3">
        <f>9000+(13830)</f>
        <v>22830</v>
      </c>
      <c r="AH6" s="3">
        <f>2626.4+7*240+(6555)</f>
        <v>10861.4</v>
      </c>
      <c r="AI6" s="3">
        <f>25*240+2354.66+(10778)</f>
        <v>19132.66</v>
      </c>
      <c r="AJ6" s="3">
        <f>1258.08+8*250</f>
        <v>3258.08</v>
      </c>
      <c r="AK6" s="3">
        <f>2846.6+300+(18499)</f>
        <v>21645.599999999999</v>
      </c>
      <c r="AL6" s="3">
        <f>10384.6+5*250+(15004)</f>
        <v>26638.6</v>
      </c>
      <c r="AM6" s="3">
        <f>400+(9337)</f>
        <v>9737</v>
      </c>
      <c r="AN6" s="3">
        <v>600</v>
      </c>
      <c r="AO6" s="3">
        <f>1768.48+13*200+1460+(4491)</f>
        <v>10319.48</v>
      </c>
      <c r="AP6" s="3">
        <f>980+1500+21*130+9*320+(11143)</f>
        <v>19233</v>
      </c>
      <c r="AQ6" s="3">
        <v>1400</v>
      </c>
      <c r="AR6" s="3">
        <f>14*200+(1629)</f>
        <v>4429</v>
      </c>
      <c r="AS6" s="3">
        <v>0</v>
      </c>
      <c r="AT6" s="3">
        <v>250</v>
      </c>
      <c r="AU6" s="3">
        <v>0</v>
      </c>
      <c r="AV6" s="3">
        <v>0</v>
      </c>
      <c r="AW6" s="3">
        <v>250</v>
      </c>
      <c r="AX6" s="3">
        <v>930</v>
      </c>
      <c r="AY6" s="3">
        <v>0</v>
      </c>
      <c r="AZ6" s="3">
        <f>190+6*150</f>
        <v>1090</v>
      </c>
      <c r="BA6" s="3">
        <v>600</v>
      </c>
      <c r="BB6" s="3">
        <f>2200+(8591)</f>
        <v>10791</v>
      </c>
      <c r="BC6" s="3">
        <f>17*500+2320+5300+1300+2750+8030+(24263)</f>
        <v>52463</v>
      </c>
      <c r="BD6" s="3">
        <f>10*250+(6743)</f>
        <v>9243</v>
      </c>
      <c r="BE6" s="3">
        <f>5*300+(5135)</f>
        <v>6635</v>
      </c>
      <c r="BF6" s="3">
        <f>9*300+(5281)</f>
        <v>7981</v>
      </c>
      <c r="BG6" s="3">
        <f>4*300+(5729)</f>
        <v>6929</v>
      </c>
      <c r="BH6" s="3">
        <v>0</v>
      </c>
      <c r="BI6" s="3">
        <f>4*320+(726)</f>
        <v>2006</v>
      </c>
      <c r="BJ6" s="3">
        <v>150</v>
      </c>
      <c r="BK6" s="3">
        <f>14*320+(1479)</f>
        <v>5959</v>
      </c>
      <c r="BL6" s="3">
        <f>5*350+(1291)</f>
        <v>3041</v>
      </c>
      <c r="BM6" s="3">
        <f>(1442)+1000</f>
        <v>2442</v>
      </c>
      <c r="BN6" s="3">
        <f>22*250+3500+2500+(13164)</f>
        <v>24664</v>
      </c>
      <c r="BO6" s="3">
        <f>11*200+(7337)</f>
        <v>9537</v>
      </c>
      <c r="BP6" s="3">
        <f>425.78+240+(4045)</f>
        <v>4710.78</v>
      </c>
      <c r="BQ6" s="3">
        <v>300</v>
      </c>
      <c r="BR6" s="3">
        <f>8*200+(5322)</f>
        <v>6922</v>
      </c>
      <c r="BS6" s="3">
        <f>4*800+(7954)</f>
        <v>11154</v>
      </c>
      <c r="BT6" s="3">
        <f>630+170+4*150+(2813)</f>
        <v>4213</v>
      </c>
      <c r="BU6" s="3">
        <f>596.77+25*200+(10638)</f>
        <v>16234.77</v>
      </c>
      <c r="BV6" s="3">
        <f>2753.44+(13108)</f>
        <v>15861.44</v>
      </c>
      <c r="BW6" s="3">
        <f>3717.21+(20409)</f>
        <v>24126.21</v>
      </c>
      <c r="BX6" s="3">
        <f>13061.8+(30256)</f>
        <v>43317.8</v>
      </c>
      <c r="BY6" s="3">
        <f>41950+(53866)</f>
        <v>95816</v>
      </c>
      <c r="BZ6" s="3">
        <f>5326.84+(8259)</f>
        <v>13585.84</v>
      </c>
      <c r="CA6" s="3">
        <f>5827.41+(10091)</f>
        <v>15918.41</v>
      </c>
      <c r="CB6" s="3">
        <f>4852.65+800+(7271)</f>
        <v>12923.65</v>
      </c>
      <c r="CC6" s="3">
        <f>4700+(5748)</f>
        <v>10448</v>
      </c>
      <c r="CD6" s="3">
        <f>14*250</f>
        <v>3500</v>
      </c>
      <c r="CE6" s="3">
        <f>1350+484</f>
        <v>1834</v>
      </c>
      <c r="CF6" s="3">
        <f>400*4+35*250+(8229)</f>
        <v>18579</v>
      </c>
      <c r="CG6" s="3">
        <f>1000+(1069)</f>
        <v>2069</v>
      </c>
      <c r="CH6" s="3">
        <f>(2731)</f>
        <v>2731</v>
      </c>
      <c r="CI6" s="3">
        <f>(3457)</f>
        <v>3457</v>
      </c>
      <c r="CJ6" s="3">
        <v>0</v>
      </c>
    </row>
    <row r="7" spans="2:88" x14ac:dyDescent="0.25">
      <c r="B7" s="32"/>
      <c r="C7" s="30"/>
      <c r="D7" s="5" t="s">
        <v>180</v>
      </c>
      <c r="E7" s="15">
        <f>E6/10000</f>
        <v>45.72</v>
      </c>
      <c r="F7" s="15">
        <f t="shared" ref="F7:BQ7" si="52">F6/10000</f>
        <v>12.45025</v>
      </c>
      <c r="G7" s="15">
        <f t="shared" si="52"/>
        <v>1.3764040000000002</v>
      </c>
      <c r="H7" s="15">
        <f t="shared" si="52"/>
        <v>0.375</v>
      </c>
      <c r="I7" s="15">
        <f t="shared" si="52"/>
        <v>0.45</v>
      </c>
      <c r="J7" s="15">
        <f t="shared" si="52"/>
        <v>0.27314499999999997</v>
      </c>
      <c r="K7" s="15">
        <f t="shared" si="52"/>
        <v>0.31272499999999998</v>
      </c>
      <c r="L7" s="15">
        <f t="shared" si="52"/>
        <v>0.90435599999999994</v>
      </c>
      <c r="M7" s="15">
        <f t="shared" si="52"/>
        <v>3.5136300000000005</v>
      </c>
      <c r="N7" s="15">
        <f t="shared" si="52"/>
        <v>6.7892199999999994</v>
      </c>
      <c r="O7" s="15">
        <f t="shared" si="52"/>
        <v>0.96599999999999997</v>
      </c>
      <c r="P7" s="15">
        <f t="shared" si="52"/>
        <v>6.4738699999999998</v>
      </c>
      <c r="Q7" s="15">
        <f t="shared" si="52"/>
        <v>4.9331199999999997</v>
      </c>
      <c r="R7" s="15">
        <f t="shared" si="52"/>
        <v>1.7263110000000002</v>
      </c>
      <c r="S7" s="15">
        <f t="shared" si="52"/>
        <v>2.015736</v>
      </c>
      <c r="T7" s="15">
        <f t="shared" si="52"/>
        <v>0.39973400000000003</v>
      </c>
      <c r="U7" s="15">
        <f t="shared" si="52"/>
        <v>5.224952</v>
      </c>
      <c r="V7" s="15">
        <f t="shared" si="52"/>
        <v>0.19899600000000001</v>
      </c>
      <c r="W7" s="15">
        <f t="shared" si="52"/>
        <v>0.11071199999999999</v>
      </c>
      <c r="X7" s="15">
        <f t="shared" si="52"/>
        <v>3.6350669999999998</v>
      </c>
      <c r="Y7" s="15">
        <f t="shared" si="52"/>
        <v>0.82377999999999996</v>
      </c>
      <c r="Z7" s="15">
        <f t="shared" si="52"/>
        <v>0.51529499999999995</v>
      </c>
      <c r="AA7" s="15">
        <f t="shared" si="52"/>
        <v>0.02</v>
      </c>
      <c r="AB7" s="15">
        <f t="shared" si="52"/>
        <v>0.38983599999999996</v>
      </c>
      <c r="AC7" s="15">
        <f t="shared" si="52"/>
        <v>1.5659000000000001</v>
      </c>
      <c r="AD7" s="15">
        <f t="shared" si="52"/>
        <v>2.0143419999999996</v>
      </c>
      <c r="AE7" s="15">
        <f t="shared" si="52"/>
        <v>14.770470000000001</v>
      </c>
      <c r="AF7" s="15">
        <f t="shared" si="52"/>
        <v>4.2358000000000002</v>
      </c>
      <c r="AG7" s="15">
        <f t="shared" si="52"/>
        <v>2.2829999999999999</v>
      </c>
      <c r="AH7" s="15">
        <f t="shared" si="52"/>
        <v>1.0861399999999999</v>
      </c>
      <c r="AI7" s="15">
        <f t="shared" si="52"/>
        <v>1.9132659999999999</v>
      </c>
      <c r="AJ7" s="15">
        <f t="shared" si="52"/>
        <v>0.32580799999999999</v>
      </c>
      <c r="AK7" s="15">
        <f t="shared" si="52"/>
        <v>2.1645599999999998</v>
      </c>
      <c r="AL7" s="15">
        <f t="shared" si="52"/>
        <v>2.6638599999999997</v>
      </c>
      <c r="AM7" s="15">
        <f t="shared" si="52"/>
        <v>0.97370000000000001</v>
      </c>
      <c r="AN7" s="15">
        <f t="shared" si="52"/>
        <v>0.06</v>
      </c>
      <c r="AO7" s="15">
        <f t="shared" si="52"/>
        <v>1.0319479999999999</v>
      </c>
      <c r="AP7" s="15">
        <f t="shared" si="52"/>
        <v>1.9233</v>
      </c>
      <c r="AQ7" s="15">
        <f t="shared" si="52"/>
        <v>0.14000000000000001</v>
      </c>
      <c r="AR7" s="15">
        <f t="shared" si="52"/>
        <v>0.44290000000000002</v>
      </c>
      <c r="AS7" s="15">
        <f t="shared" si="52"/>
        <v>0</v>
      </c>
      <c r="AT7" s="15">
        <f t="shared" si="52"/>
        <v>2.5000000000000001E-2</v>
      </c>
      <c r="AU7" s="15">
        <f t="shared" si="52"/>
        <v>0</v>
      </c>
      <c r="AV7" s="15">
        <f t="shared" si="52"/>
        <v>0</v>
      </c>
      <c r="AW7" s="15">
        <f t="shared" si="52"/>
        <v>2.5000000000000001E-2</v>
      </c>
      <c r="AX7" s="15">
        <f t="shared" si="52"/>
        <v>9.2999999999999999E-2</v>
      </c>
      <c r="AY7" s="15">
        <f t="shared" si="52"/>
        <v>0</v>
      </c>
      <c r="AZ7" s="15">
        <f t="shared" si="52"/>
        <v>0.109</v>
      </c>
      <c r="BA7" s="15">
        <f t="shared" si="52"/>
        <v>0.06</v>
      </c>
      <c r="BB7" s="15">
        <f t="shared" si="52"/>
        <v>1.0790999999999999</v>
      </c>
      <c r="BC7" s="15">
        <f t="shared" si="52"/>
        <v>5.2462999999999997</v>
      </c>
      <c r="BD7" s="15">
        <f t="shared" si="52"/>
        <v>0.92430000000000001</v>
      </c>
      <c r="BE7" s="15">
        <f t="shared" si="52"/>
        <v>0.66349999999999998</v>
      </c>
      <c r="BF7" s="15">
        <f t="shared" si="52"/>
        <v>0.79810000000000003</v>
      </c>
      <c r="BG7" s="15">
        <f t="shared" si="52"/>
        <v>0.69289999999999996</v>
      </c>
      <c r="BH7" s="15">
        <f t="shared" si="52"/>
        <v>0</v>
      </c>
      <c r="BI7" s="15">
        <f t="shared" si="52"/>
        <v>0.2006</v>
      </c>
      <c r="BJ7" s="15">
        <f t="shared" si="52"/>
        <v>1.4999999999999999E-2</v>
      </c>
      <c r="BK7" s="15">
        <f t="shared" si="52"/>
        <v>0.59589999999999999</v>
      </c>
      <c r="BL7" s="15">
        <f t="shared" si="52"/>
        <v>0.30409999999999998</v>
      </c>
      <c r="BM7" s="15">
        <f t="shared" si="52"/>
        <v>0.2442</v>
      </c>
      <c r="BN7" s="15">
        <f t="shared" si="52"/>
        <v>2.4664000000000001</v>
      </c>
      <c r="BO7" s="15">
        <f t="shared" si="52"/>
        <v>0.95369999999999999</v>
      </c>
      <c r="BP7" s="15">
        <f t="shared" si="52"/>
        <v>0.471078</v>
      </c>
      <c r="BQ7" s="15">
        <f t="shared" si="52"/>
        <v>0.03</v>
      </c>
      <c r="BR7" s="15">
        <f t="shared" ref="BR7:CJ7" si="53">BR6/10000</f>
        <v>0.69220000000000004</v>
      </c>
      <c r="BS7" s="15">
        <f t="shared" si="53"/>
        <v>1.1153999999999999</v>
      </c>
      <c r="BT7" s="15">
        <f t="shared" si="53"/>
        <v>0.42130000000000001</v>
      </c>
      <c r="BU7" s="15">
        <f t="shared" si="53"/>
        <v>1.6234770000000001</v>
      </c>
      <c r="BV7" s="15">
        <f t="shared" si="53"/>
        <v>1.586144</v>
      </c>
      <c r="BW7" s="15">
        <f t="shared" si="53"/>
        <v>2.4126210000000001</v>
      </c>
      <c r="BX7" s="15">
        <f t="shared" si="53"/>
        <v>4.3317800000000002</v>
      </c>
      <c r="BY7" s="15">
        <f t="shared" si="53"/>
        <v>9.5815999999999999</v>
      </c>
      <c r="BZ7" s="15">
        <f t="shared" si="53"/>
        <v>1.358584</v>
      </c>
      <c r="CA7" s="15">
        <f t="shared" si="53"/>
        <v>1.5918410000000001</v>
      </c>
      <c r="CB7" s="15">
        <f t="shared" si="53"/>
        <v>1.292365</v>
      </c>
      <c r="CC7" s="15">
        <f t="shared" si="53"/>
        <v>1.0448</v>
      </c>
      <c r="CD7" s="15">
        <f t="shared" si="53"/>
        <v>0.35</v>
      </c>
      <c r="CE7" s="15">
        <f t="shared" si="53"/>
        <v>0.18340000000000001</v>
      </c>
      <c r="CF7" s="15">
        <f t="shared" si="53"/>
        <v>1.8579000000000001</v>
      </c>
      <c r="CG7" s="15">
        <f t="shared" si="53"/>
        <v>0.2069</v>
      </c>
      <c r="CH7" s="15">
        <f t="shared" si="53"/>
        <v>0.27310000000000001</v>
      </c>
      <c r="CI7" s="15">
        <f t="shared" si="53"/>
        <v>0.34570000000000001</v>
      </c>
      <c r="CJ7" s="15">
        <f t="shared" si="53"/>
        <v>0</v>
      </c>
    </row>
    <row r="8" spans="2:88" x14ac:dyDescent="0.25">
      <c r="B8" s="32"/>
      <c r="C8" s="6" t="s">
        <v>218</v>
      </c>
      <c r="D8" s="5" t="s">
        <v>219</v>
      </c>
      <c r="E8" s="4">
        <f>2.778*(('äravoolu parameetrid'!$E$4*('äravoolu parameetrid'!$E$8^'äravoolu parameetrid'!$F$4))/('äravoolu parameetrid'!$E$19^'äravoolu parameetrid'!$G$4))</f>
        <v>146.70695901677777</v>
      </c>
      <c r="F8" s="4">
        <f>2.778*(('äravoolu parameetrid'!$E$4*('äravoolu parameetrid'!$E$7^'äravoolu parameetrid'!$F$4))/('äravoolu parameetrid'!$E$19^'äravoolu parameetrid'!$G$4))</f>
        <v>128.02183620993651</v>
      </c>
      <c r="G8" s="4">
        <f>2.778*(('äravoolu parameetrid'!$E$4*('äravoolu parameetrid'!$E$7^'äravoolu parameetrid'!$F$4))/('äravoolu parameetrid'!$E$19^'äravoolu parameetrid'!$G$4))</f>
        <v>128.02183620993651</v>
      </c>
      <c r="H8" s="4">
        <f>2.778*(('äravoolu parameetrid'!$E$4*('äravoolu parameetrid'!$E$7^'äravoolu parameetrid'!$F$4))/('äravoolu parameetrid'!$E$19^'äravoolu parameetrid'!$G$4))</f>
        <v>128.02183620993651</v>
      </c>
      <c r="I8" s="4">
        <f>2.778*(('äravoolu parameetrid'!$E$4*('äravoolu parameetrid'!$E$7^'äravoolu parameetrid'!$F$4))/('äravoolu parameetrid'!$E$19^'äravoolu parameetrid'!$G$4))</f>
        <v>128.02183620993651</v>
      </c>
      <c r="J8" s="4">
        <f>2.778*(('äravoolu parameetrid'!$E$4*('äravoolu parameetrid'!$E$7^'äravoolu parameetrid'!$F$4))/('äravoolu parameetrid'!$E$19^'äravoolu parameetrid'!$G$4))</f>
        <v>128.02183620993651</v>
      </c>
      <c r="K8" s="4">
        <f>2.778*(('äravoolu parameetrid'!$E$4*('äravoolu parameetrid'!$E$7^'äravoolu parameetrid'!$F$4))/('äravoolu parameetrid'!$E$19^'äravoolu parameetrid'!$G$4))</f>
        <v>128.02183620993651</v>
      </c>
      <c r="L8" s="4">
        <f>2.778*(('äravoolu parameetrid'!$E$4*('äravoolu parameetrid'!$E$7^'äravoolu parameetrid'!$F$4))/('äravoolu parameetrid'!$E$19^'äravoolu parameetrid'!$G$4))</f>
        <v>128.02183620993651</v>
      </c>
      <c r="M8" s="4">
        <f>2.778*(('äravoolu parameetrid'!$E$4*('äravoolu parameetrid'!$E$7^'äravoolu parameetrid'!$F$4))/('äravoolu parameetrid'!$E$19^'äravoolu parameetrid'!$G$4))</f>
        <v>128.02183620993651</v>
      </c>
      <c r="N8" s="4">
        <f>2.778*(('äravoolu parameetrid'!$E$4*('äravoolu parameetrid'!$E$7^'äravoolu parameetrid'!$F$4))/('äravoolu parameetrid'!$E$19^'äravoolu parameetrid'!$G$4))</f>
        <v>128.02183620993651</v>
      </c>
      <c r="O8" s="4">
        <f>2.778*(('äravoolu parameetrid'!$E$4*('äravoolu parameetrid'!$E$6^'äravoolu parameetrid'!$F$4))/('äravoolu parameetrid'!$E$19^'äravoolu parameetrid'!$G$4))</f>
        <v>101.42335520404643</v>
      </c>
      <c r="P8" s="4">
        <f>2.778*(('äravoolu parameetrid'!$E$4*('äravoolu parameetrid'!$E$7^'äravoolu parameetrid'!$F$4))/('äravoolu parameetrid'!$E$19^'äravoolu parameetrid'!$G$4))</f>
        <v>128.02183620993651</v>
      </c>
      <c r="Q8" s="4">
        <f>2.778*(('äravoolu parameetrid'!$E$4*('äravoolu parameetrid'!$E$7^'äravoolu parameetrid'!$F$4))/('äravoolu parameetrid'!$E$19^'äravoolu parameetrid'!$G$4))</f>
        <v>128.02183620993651</v>
      </c>
      <c r="R8" s="4">
        <f>2.778*(('äravoolu parameetrid'!$E$4*('äravoolu parameetrid'!$E$7^'äravoolu parameetrid'!$F$4))/('äravoolu parameetrid'!$E$19^'äravoolu parameetrid'!$G$4))</f>
        <v>128.02183620993651</v>
      </c>
      <c r="S8" s="4">
        <f>2.778*(('äravoolu parameetrid'!$E$4*('äravoolu parameetrid'!$E$6^'äravoolu parameetrid'!$F$4))/('äravoolu parameetrid'!$E$19^'äravoolu parameetrid'!$G$4))</f>
        <v>101.42335520404643</v>
      </c>
      <c r="T8" s="4">
        <f>2.778*(('äravoolu parameetrid'!$E$4*('äravoolu parameetrid'!$E$7^'äravoolu parameetrid'!$F$4))/('äravoolu parameetrid'!$E$19^'äravoolu parameetrid'!$G$4))</f>
        <v>128.02183620993651</v>
      </c>
      <c r="U8" s="4">
        <f>2.778*(('äravoolu parameetrid'!$E$4*('äravoolu parameetrid'!$E$7^'äravoolu parameetrid'!$F$4))/('äravoolu parameetrid'!$E$19^'äravoolu parameetrid'!$G$4))</f>
        <v>128.02183620993651</v>
      </c>
      <c r="V8" s="4">
        <f>2.778*(('äravoolu parameetrid'!$E$4*('äravoolu parameetrid'!$E$7^'äravoolu parameetrid'!$F$4))/('äravoolu parameetrid'!$E$19^'äravoolu parameetrid'!$G$4))</f>
        <v>128.02183620993651</v>
      </c>
      <c r="W8" s="4">
        <f>2.778*(('äravoolu parameetrid'!$E$4*('äravoolu parameetrid'!$E$7^'äravoolu parameetrid'!$F$4))/('äravoolu parameetrid'!$E$19^'äravoolu parameetrid'!$G$4))</f>
        <v>128.02183620993651</v>
      </c>
      <c r="X8" s="4">
        <f>2.778*(('äravoolu parameetrid'!$E$4*('äravoolu parameetrid'!$E$7^'äravoolu parameetrid'!$F$4))/('äravoolu parameetrid'!$E$19^'äravoolu parameetrid'!$G$4))</f>
        <v>128.02183620993651</v>
      </c>
      <c r="Y8" s="4">
        <f>2.778*(('äravoolu parameetrid'!$E$4*('äravoolu parameetrid'!$E$7^'äravoolu parameetrid'!$F$4))/('äravoolu parameetrid'!$E$19^'äravoolu parameetrid'!$G$4))</f>
        <v>128.02183620993651</v>
      </c>
      <c r="Z8" s="4">
        <f>2.778*(('äravoolu parameetrid'!$E$4*('äravoolu parameetrid'!$E$7^'äravoolu parameetrid'!$F$4))/('äravoolu parameetrid'!$E$19^'äravoolu parameetrid'!$G$4))</f>
        <v>128.02183620993651</v>
      </c>
      <c r="AA8" s="4">
        <f>2.778*(('äravoolu parameetrid'!$E$4*('äravoolu parameetrid'!$E$7^'äravoolu parameetrid'!$F$4))/('äravoolu parameetrid'!$E$19^'äravoolu parameetrid'!$G$4))</f>
        <v>128.02183620993651</v>
      </c>
      <c r="AB8" s="4">
        <f>2.778*(('äravoolu parameetrid'!$E$4*('äravoolu parameetrid'!$E$7^'äravoolu parameetrid'!$F$4))/('äravoolu parameetrid'!$E$19^'äravoolu parameetrid'!$G$4))</f>
        <v>128.02183620993651</v>
      </c>
      <c r="AC8" s="4">
        <f>2.778*(('äravoolu parameetrid'!$E$4*('äravoolu parameetrid'!$E$6^'äravoolu parameetrid'!$F$4))/('äravoolu parameetrid'!$E$19^'äravoolu parameetrid'!$G$4))</f>
        <v>101.42335520404643</v>
      </c>
      <c r="AD8" s="4">
        <f>2.778*(('äravoolu parameetrid'!$E$4*('äravoolu parameetrid'!$E$7^'äravoolu parameetrid'!$F$4))/('äravoolu parameetrid'!$E$19^'äravoolu parameetrid'!$G$4))</f>
        <v>128.02183620993651</v>
      </c>
      <c r="AE8" s="4">
        <f>2.778*(('äravoolu parameetrid'!$E$4*('äravoolu parameetrid'!$E$7^'äravoolu parameetrid'!$F$4))/('äravoolu parameetrid'!$E$19^'äravoolu parameetrid'!$G$4))</f>
        <v>128.02183620993651</v>
      </c>
      <c r="AF8" s="4">
        <f>2.778*(('äravoolu parameetrid'!$E$4*('äravoolu parameetrid'!$E$9^'äravoolu parameetrid'!$F$4))/('äravoolu parameetrid'!$E$19^'äravoolu parameetrid'!$G$4))</f>
        <v>174.17743668236724</v>
      </c>
      <c r="AG8" s="4">
        <f>2.778*(('äravoolu parameetrid'!$E$4*('äravoolu parameetrid'!$E$7^'äravoolu parameetrid'!$F$4))/('äravoolu parameetrid'!$E$19^'äravoolu parameetrid'!$G$4))</f>
        <v>128.02183620993651</v>
      </c>
      <c r="AH8" s="4">
        <f>2.778*(('äravoolu parameetrid'!$E$4*('äravoolu parameetrid'!$E$7^'äravoolu parameetrid'!$F$4))/('äravoolu parameetrid'!$E$19^'äravoolu parameetrid'!$G$4))</f>
        <v>128.02183620993651</v>
      </c>
      <c r="AI8" s="4">
        <f>2.778*(('äravoolu parameetrid'!$E$4*('äravoolu parameetrid'!$E$7^'äravoolu parameetrid'!$F$4))/('äravoolu parameetrid'!$E$19^'äravoolu parameetrid'!$G$4))</f>
        <v>128.02183620993651</v>
      </c>
      <c r="AJ8" s="4">
        <f>2.778*(('äravoolu parameetrid'!$E$4*('äravoolu parameetrid'!$E$7^'äravoolu parameetrid'!$F$4))/('äravoolu parameetrid'!$E$19^'äravoolu parameetrid'!$G$4))</f>
        <v>128.02183620993651</v>
      </c>
      <c r="AK8" s="4">
        <f>2.778*(('äravoolu parameetrid'!$E$4*('äravoolu parameetrid'!$E$7^'äravoolu parameetrid'!$F$4))/('äravoolu parameetrid'!$E$19^'äravoolu parameetrid'!$G$4))</f>
        <v>128.02183620993651</v>
      </c>
      <c r="AL8" s="4">
        <f>2.778*(('äravoolu parameetrid'!$E$4*('äravoolu parameetrid'!$E$7^'äravoolu parameetrid'!$F$4))/('äravoolu parameetrid'!$E$19^'äravoolu parameetrid'!$G$4))</f>
        <v>128.02183620993651</v>
      </c>
      <c r="AM8" s="4">
        <f>2.778*(('äravoolu parameetrid'!$E$4*('äravoolu parameetrid'!$E$7^'äravoolu parameetrid'!$F$4))/('äravoolu parameetrid'!$E$19^'äravoolu parameetrid'!$G$4))</f>
        <v>128.02183620993651</v>
      </c>
      <c r="AN8" s="4">
        <f>2.778*(('äravoolu parameetrid'!$E$4*('äravoolu parameetrid'!$E$7^'äravoolu parameetrid'!$F$4))/('äravoolu parameetrid'!$E$19^'äravoolu parameetrid'!$G$4))</f>
        <v>128.02183620993651</v>
      </c>
      <c r="AO8" s="4">
        <f>2.778*(('äravoolu parameetrid'!$E$4*('äravoolu parameetrid'!$E$7^'äravoolu parameetrid'!$F$4))/('äravoolu parameetrid'!$E$19^'äravoolu parameetrid'!$G$4))</f>
        <v>128.02183620993651</v>
      </c>
      <c r="AP8" s="4">
        <f>2.778*(('äravoolu parameetrid'!$E$4*('äravoolu parameetrid'!$E$7^'äravoolu parameetrid'!$F$4))/('äravoolu parameetrid'!$E$19^'äravoolu parameetrid'!$G$4))</f>
        <v>128.02183620993651</v>
      </c>
      <c r="AQ8" s="4">
        <f>2.778*(('äravoolu parameetrid'!$E$4*('äravoolu parameetrid'!$E$7^'äravoolu parameetrid'!$F$4))/('äravoolu parameetrid'!$E$19^'äravoolu parameetrid'!$G$4))</f>
        <v>128.02183620993651</v>
      </c>
      <c r="AR8" s="4">
        <f>2.778*(('äravoolu parameetrid'!$E$4*('äravoolu parameetrid'!$E$7^'äravoolu parameetrid'!$F$4))/('äravoolu parameetrid'!$E$19^'äravoolu parameetrid'!$G$4))</f>
        <v>128.02183620993651</v>
      </c>
      <c r="AS8" s="4">
        <f>2.778*(('äravoolu parameetrid'!$E$4*('äravoolu parameetrid'!$E$7^'äravoolu parameetrid'!$F$4))/('äravoolu parameetrid'!$E$19^'äravoolu parameetrid'!$G$4))</f>
        <v>128.02183620993651</v>
      </c>
      <c r="AT8" s="4">
        <f>2.778*(('äravoolu parameetrid'!$E$4*('äravoolu parameetrid'!$E$7^'äravoolu parameetrid'!$F$4))/('äravoolu parameetrid'!$E$19^'äravoolu parameetrid'!$G$4))</f>
        <v>128.02183620993651</v>
      </c>
      <c r="AU8" s="4">
        <f>2.778*(('äravoolu parameetrid'!$E$4*('äravoolu parameetrid'!$E$6^'äravoolu parameetrid'!$F$4))/('äravoolu parameetrid'!$E$19^'äravoolu parameetrid'!$G$4))</f>
        <v>101.42335520404643</v>
      </c>
      <c r="AV8" s="4">
        <f>2.778*(('äravoolu parameetrid'!$E$4*('äravoolu parameetrid'!$E$6^'äravoolu parameetrid'!$F$4))/('äravoolu parameetrid'!$E$19^'äravoolu parameetrid'!$G$4))</f>
        <v>101.42335520404643</v>
      </c>
      <c r="AW8" s="4">
        <f>2.778*(('äravoolu parameetrid'!$E$4*('äravoolu parameetrid'!$E$7^'äravoolu parameetrid'!$F$4))/('äravoolu parameetrid'!$E$19^'äravoolu parameetrid'!$G$4))</f>
        <v>128.02183620993651</v>
      </c>
      <c r="AX8" s="4">
        <f>2.778*(('äravoolu parameetrid'!$E$4*('äravoolu parameetrid'!$E$7^'äravoolu parameetrid'!$F$4))/('äravoolu parameetrid'!$E$19^'äravoolu parameetrid'!$G$4))</f>
        <v>128.02183620993651</v>
      </c>
      <c r="AY8" s="4">
        <f>2.778*(('äravoolu parameetrid'!$E$4*('äravoolu parameetrid'!$E$6^'äravoolu parameetrid'!$F$4))/('äravoolu parameetrid'!$E$19^'äravoolu parameetrid'!$G$4))</f>
        <v>101.42335520404643</v>
      </c>
      <c r="AZ8" s="4">
        <f>2.778*(('äravoolu parameetrid'!$E$4*('äravoolu parameetrid'!$E$7^'äravoolu parameetrid'!$F$4))/('äravoolu parameetrid'!$E$19^'äravoolu parameetrid'!$G$4))</f>
        <v>128.02183620993651</v>
      </c>
      <c r="BA8" s="4">
        <f>2.778*(('äravoolu parameetrid'!$E$4*('äravoolu parameetrid'!$E$7^'äravoolu parameetrid'!$F$4))/('äravoolu parameetrid'!$E$19^'äravoolu parameetrid'!$G$4))</f>
        <v>128.02183620993651</v>
      </c>
      <c r="BB8" s="4">
        <f>2.778*(('äravoolu parameetrid'!$E$4*('äravoolu parameetrid'!$E$7^'äravoolu parameetrid'!$F$4))/('äravoolu parameetrid'!$E$19^'äravoolu parameetrid'!$G$4))</f>
        <v>128.02183620993651</v>
      </c>
      <c r="BC8" s="4">
        <f>2.778*(('äravoolu parameetrid'!$E$4*('äravoolu parameetrid'!$E$7^'äravoolu parameetrid'!$F$4))/('äravoolu parameetrid'!$E$19^'äravoolu parameetrid'!$G$4))</f>
        <v>128.02183620993651</v>
      </c>
      <c r="BD8" s="4">
        <f>2.778*(('äravoolu parameetrid'!$E$4*('äravoolu parameetrid'!$E$7^'äravoolu parameetrid'!$F$4))/('äravoolu parameetrid'!$E$19^'äravoolu parameetrid'!$G$4))</f>
        <v>128.02183620993651</v>
      </c>
      <c r="BE8" s="4">
        <f>2.778*(('äravoolu parameetrid'!$E$4*('äravoolu parameetrid'!$E$7^'äravoolu parameetrid'!$F$4))/('äravoolu parameetrid'!$E$19^'äravoolu parameetrid'!$G$4))</f>
        <v>128.02183620993651</v>
      </c>
      <c r="BF8" s="4">
        <f>2.778*(('äravoolu parameetrid'!$E$4*('äravoolu parameetrid'!$E$7^'äravoolu parameetrid'!$F$4))/('äravoolu parameetrid'!$E$19^'äravoolu parameetrid'!$G$4))</f>
        <v>128.02183620993651</v>
      </c>
      <c r="BG8" s="4">
        <f>2.778*(('äravoolu parameetrid'!$E$4*('äravoolu parameetrid'!$E$7^'äravoolu parameetrid'!$F$4))/('äravoolu parameetrid'!$E$19^'äravoolu parameetrid'!$G$4))</f>
        <v>128.02183620993651</v>
      </c>
      <c r="BH8" s="4">
        <f>2.778*(('äravoolu parameetrid'!$E$4*('äravoolu parameetrid'!$E$6^'äravoolu parameetrid'!$F$4))/('äravoolu parameetrid'!$E$19^'äravoolu parameetrid'!$G$4))</f>
        <v>101.42335520404643</v>
      </c>
      <c r="BI8" s="4">
        <f>2.778*(('äravoolu parameetrid'!$E$4*('äravoolu parameetrid'!$E$7^'äravoolu parameetrid'!$F$4))/('äravoolu parameetrid'!$E$19^'äravoolu parameetrid'!$G$4))</f>
        <v>128.02183620993651</v>
      </c>
      <c r="BJ8" s="4">
        <f>2.778*(('äravoolu parameetrid'!$E$4*('äravoolu parameetrid'!$E$6^'äravoolu parameetrid'!$F$4))/('äravoolu parameetrid'!$E$19^'äravoolu parameetrid'!$G$4))</f>
        <v>101.42335520404643</v>
      </c>
      <c r="BK8" s="4">
        <f>2.778*(('äravoolu parameetrid'!$E$4*('äravoolu parameetrid'!$E$7^'äravoolu parameetrid'!$F$4))/('äravoolu parameetrid'!$E$19^'äravoolu parameetrid'!$G$4))</f>
        <v>128.02183620993651</v>
      </c>
      <c r="BL8" s="4">
        <f>2.778*(('äravoolu parameetrid'!$E$4*('äravoolu parameetrid'!$E$7^'äravoolu parameetrid'!$F$4))/('äravoolu parameetrid'!$E$19^'äravoolu parameetrid'!$G$4))</f>
        <v>128.02183620993651</v>
      </c>
      <c r="BM8" s="4">
        <f>2.778*(('äravoolu parameetrid'!$E$4*('äravoolu parameetrid'!$E$7^'äravoolu parameetrid'!$F$4))/('äravoolu parameetrid'!$E$19^'äravoolu parameetrid'!$G$4))</f>
        <v>128.02183620993651</v>
      </c>
      <c r="BN8" s="4">
        <f>2.778*(('äravoolu parameetrid'!$E$4*('äravoolu parameetrid'!$E$7^'äravoolu parameetrid'!$F$4))/('äravoolu parameetrid'!$E$19^'äravoolu parameetrid'!$G$4))</f>
        <v>128.02183620993651</v>
      </c>
      <c r="BO8" s="4">
        <f>2.778*(('äravoolu parameetrid'!$E$4*('äravoolu parameetrid'!$E$7^'äravoolu parameetrid'!$F$4))/('äravoolu parameetrid'!$E$19^'äravoolu parameetrid'!$G$4))</f>
        <v>128.02183620993651</v>
      </c>
      <c r="BP8" s="4">
        <f>2.778*(('äravoolu parameetrid'!$E$4*('äravoolu parameetrid'!$E$7^'äravoolu parameetrid'!$F$4))/('äravoolu parameetrid'!$E$19^'äravoolu parameetrid'!$G$4))</f>
        <v>128.02183620993651</v>
      </c>
      <c r="BQ8" s="4">
        <f>2.778*(('äravoolu parameetrid'!$E$4*('äravoolu parameetrid'!$E$7^'äravoolu parameetrid'!$F$4))/('äravoolu parameetrid'!$E$19^'äravoolu parameetrid'!$G$4))</f>
        <v>128.02183620993651</v>
      </c>
      <c r="BR8" s="4">
        <f>2.778*(('äravoolu parameetrid'!$E$4*('äravoolu parameetrid'!$E$7^'äravoolu parameetrid'!$F$4))/('äravoolu parameetrid'!$E$19^'äravoolu parameetrid'!$G$4))</f>
        <v>128.02183620993651</v>
      </c>
      <c r="BS8" s="4">
        <f>2.778*(('äravoolu parameetrid'!$E$4*('äravoolu parameetrid'!$E$7^'äravoolu parameetrid'!$F$4))/('äravoolu parameetrid'!$E$19^'äravoolu parameetrid'!$G$4))</f>
        <v>128.02183620993651</v>
      </c>
      <c r="BT8" s="4">
        <f>2.778*(('äravoolu parameetrid'!$E$4*('äravoolu parameetrid'!$E$7^'äravoolu parameetrid'!$F$4))/('äravoolu parameetrid'!$E$19^'äravoolu parameetrid'!$G$4))</f>
        <v>128.02183620993651</v>
      </c>
      <c r="BU8" s="4">
        <f>2.778*(('äravoolu parameetrid'!$E$4*('äravoolu parameetrid'!$E$7^'äravoolu parameetrid'!$F$4))/('äravoolu parameetrid'!$E$19^'äravoolu parameetrid'!$G$4))</f>
        <v>128.02183620993651</v>
      </c>
      <c r="BV8" s="4">
        <f>2.778*(('äravoolu parameetrid'!$E$4*('äravoolu parameetrid'!$E$7^'äravoolu parameetrid'!$F$4))/('äravoolu parameetrid'!$E$19^'äravoolu parameetrid'!$G$4))</f>
        <v>128.02183620993651</v>
      </c>
      <c r="BW8" s="4">
        <f>2.778*(('äravoolu parameetrid'!$E$4*('äravoolu parameetrid'!$E$7^'äravoolu parameetrid'!$F$4))/('äravoolu parameetrid'!$E$19^'äravoolu parameetrid'!$G$4))</f>
        <v>128.02183620993651</v>
      </c>
      <c r="BX8" s="4">
        <f>2.778*(('äravoolu parameetrid'!$E$4*('äravoolu parameetrid'!$E$7^'äravoolu parameetrid'!$F$4))/('äravoolu parameetrid'!$E$19^'äravoolu parameetrid'!$G$4))</f>
        <v>128.02183620993651</v>
      </c>
      <c r="BY8" s="4">
        <f>2.778*(('äravoolu parameetrid'!$E$4*('äravoolu parameetrid'!$E$7^'äravoolu parameetrid'!$F$4))/('äravoolu parameetrid'!$E$19^'äravoolu parameetrid'!$G$4))</f>
        <v>128.02183620993651</v>
      </c>
      <c r="BZ8" s="4">
        <f>2.778*(('äravoolu parameetrid'!$E$4*('äravoolu parameetrid'!$E$7^'äravoolu parameetrid'!$F$4))/('äravoolu parameetrid'!$E$19^'äravoolu parameetrid'!$G$4))</f>
        <v>128.02183620993651</v>
      </c>
      <c r="CA8" s="4">
        <f>2.778*(('äravoolu parameetrid'!$E$4*('äravoolu parameetrid'!$E$7^'äravoolu parameetrid'!$F$4))/('äravoolu parameetrid'!$E$19^'äravoolu parameetrid'!$G$4))</f>
        <v>128.02183620993651</v>
      </c>
      <c r="CB8" s="4">
        <f>2.778*(('äravoolu parameetrid'!$E$4*('äravoolu parameetrid'!$E$7^'äravoolu parameetrid'!$F$4))/('äravoolu parameetrid'!$E$19^'äravoolu parameetrid'!$G$4))</f>
        <v>128.02183620993651</v>
      </c>
      <c r="CC8" s="4">
        <f>2.778*(('äravoolu parameetrid'!$E$4*('äravoolu parameetrid'!$E$7^'äravoolu parameetrid'!$F$4))/('äravoolu parameetrid'!$E$19^'äravoolu parameetrid'!$G$4))</f>
        <v>128.02183620993651</v>
      </c>
      <c r="CD8" s="4">
        <f>2.778*(('äravoolu parameetrid'!$E$4*('äravoolu parameetrid'!$E$7^'äravoolu parameetrid'!$F$4))/('äravoolu parameetrid'!$E$19^'äravoolu parameetrid'!$G$4))</f>
        <v>128.02183620993651</v>
      </c>
      <c r="CE8" s="4">
        <f>2.778*(('äravoolu parameetrid'!$E$4*('äravoolu parameetrid'!$E$7^'äravoolu parameetrid'!$F$4))/('äravoolu parameetrid'!$E$19^'äravoolu parameetrid'!$G$4))</f>
        <v>128.02183620993651</v>
      </c>
      <c r="CF8" s="4">
        <f>2.778*(('äravoolu parameetrid'!$E$4*('äravoolu parameetrid'!$E$7^'äravoolu parameetrid'!$F$4))/('äravoolu parameetrid'!$E$19^'äravoolu parameetrid'!$G$4))</f>
        <v>128.02183620993651</v>
      </c>
      <c r="CG8" s="4">
        <f>2.778*(('äravoolu parameetrid'!$E$4*('äravoolu parameetrid'!$E$7^'äravoolu parameetrid'!$F$4))/('äravoolu parameetrid'!$E$19^'äravoolu parameetrid'!$G$4))</f>
        <v>128.02183620993651</v>
      </c>
      <c r="CH8" s="4">
        <f>2.778*(('äravoolu parameetrid'!$E$4*('äravoolu parameetrid'!$E$7^'äravoolu parameetrid'!$F$4))/('äravoolu parameetrid'!$E$19^'äravoolu parameetrid'!$G$4))</f>
        <v>128.02183620993651</v>
      </c>
      <c r="CI8" s="4">
        <f>2.778*(('äravoolu parameetrid'!$E$4*('äravoolu parameetrid'!$E$7^'äravoolu parameetrid'!$F$4))/('äravoolu parameetrid'!$E$19^'äravoolu parameetrid'!$G$4))</f>
        <v>128.02183620993651</v>
      </c>
      <c r="CJ8" s="4">
        <f>2.778*(('äravoolu parameetrid'!$E$4*('äravoolu parameetrid'!$E$7^'äravoolu parameetrid'!$F$4))/('äravoolu parameetrid'!$E$19^'äravoolu parameetrid'!$G$4))</f>
        <v>128.02183620993651</v>
      </c>
    </row>
    <row r="9" spans="2:88" x14ac:dyDescent="0.25">
      <c r="B9" s="32"/>
      <c r="C9" s="5" t="s">
        <v>183</v>
      </c>
      <c r="D9" s="5" t="s">
        <v>184</v>
      </c>
      <c r="E9" s="4">
        <f>AVERAGE('äravoolu parameetrid'!$E$10:$G$12)</f>
        <v>0.8666666666666667</v>
      </c>
      <c r="F9" s="4">
        <f>AVERAGE('äravoolu parameetrid'!$E$10:$G$12)</f>
        <v>0.8666666666666667</v>
      </c>
      <c r="G9" s="4">
        <f>AVERAGE('äravoolu parameetrid'!$E$10:$G$12)</f>
        <v>0.8666666666666667</v>
      </c>
      <c r="H9" s="4">
        <f>AVERAGE('äravoolu parameetrid'!$E$10:$G$12)</f>
        <v>0.8666666666666667</v>
      </c>
      <c r="I9" s="4">
        <f>AVERAGE('äravoolu parameetrid'!$E$10:$G$12)</f>
        <v>0.8666666666666667</v>
      </c>
      <c r="J9" s="4">
        <f>AVERAGE('äravoolu parameetrid'!$E$10:$G$12)</f>
        <v>0.8666666666666667</v>
      </c>
      <c r="K9" s="4">
        <f>AVERAGE('äravoolu parameetrid'!$E$10:$G$12)</f>
        <v>0.8666666666666667</v>
      </c>
      <c r="L9" s="4">
        <f>AVERAGE('äravoolu parameetrid'!$E$10:$G$12)</f>
        <v>0.8666666666666667</v>
      </c>
      <c r="M9" s="4">
        <f>AVERAGE('äravoolu parameetrid'!$E$10:$G$12)</f>
        <v>0.8666666666666667</v>
      </c>
      <c r="N9" s="4">
        <f>AVERAGE('äravoolu parameetrid'!$E$10:$G$12)</f>
        <v>0.8666666666666667</v>
      </c>
      <c r="O9" s="4">
        <f>AVERAGE('äravoolu parameetrid'!$E$10:$G$12)</f>
        <v>0.8666666666666667</v>
      </c>
      <c r="P9" s="4">
        <f>AVERAGE('äravoolu parameetrid'!$E$10:$G$12)</f>
        <v>0.8666666666666667</v>
      </c>
      <c r="Q9" s="4">
        <f>AVERAGE('äravoolu parameetrid'!$E$10:$G$12)</f>
        <v>0.8666666666666667</v>
      </c>
      <c r="R9" s="4">
        <f>AVERAGE('äravoolu parameetrid'!$E$10:$G$12)</f>
        <v>0.8666666666666667</v>
      </c>
      <c r="S9" s="4">
        <f>AVERAGE('äravoolu parameetrid'!$E$10:$G$12)</f>
        <v>0.8666666666666667</v>
      </c>
      <c r="T9" s="4">
        <f>AVERAGE('äravoolu parameetrid'!$E$10:$G$12)</f>
        <v>0.8666666666666667</v>
      </c>
      <c r="U9" s="4">
        <f>AVERAGE('äravoolu parameetrid'!$E$10:$G$12)</f>
        <v>0.8666666666666667</v>
      </c>
      <c r="V9" s="4">
        <f>AVERAGE('äravoolu parameetrid'!$E$10:$G$12)</f>
        <v>0.8666666666666667</v>
      </c>
      <c r="W9" s="4">
        <f>AVERAGE('äravoolu parameetrid'!$E$10:$G$12)</f>
        <v>0.8666666666666667</v>
      </c>
      <c r="X9" s="4">
        <f>AVERAGE('äravoolu parameetrid'!$E$10:$G$12)</f>
        <v>0.8666666666666667</v>
      </c>
      <c r="Y9" s="4">
        <f>AVERAGE('äravoolu parameetrid'!$E$10:$G$12)</f>
        <v>0.8666666666666667</v>
      </c>
      <c r="Z9" s="4">
        <f>AVERAGE('äravoolu parameetrid'!$E$10:$G$12)</f>
        <v>0.8666666666666667</v>
      </c>
      <c r="AA9" s="4">
        <f>AVERAGE('äravoolu parameetrid'!$E$10:$G$12)</f>
        <v>0.8666666666666667</v>
      </c>
      <c r="AB9" s="4">
        <f>AVERAGE('äravoolu parameetrid'!$E$10:$G$12)</f>
        <v>0.8666666666666667</v>
      </c>
      <c r="AC9" s="4">
        <f>AVERAGE('äravoolu parameetrid'!$E$10:$G$12)</f>
        <v>0.8666666666666667</v>
      </c>
      <c r="AD9" s="4">
        <f>AVERAGE('äravoolu parameetrid'!$E$10:$G$12)</f>
        <v>0.8666666666666667</v>
      </c>
      <c r="AE9" s="4">
        <f>AVERAGE('äravoolu parameetrid'!$E$10:$G$12)</f>
        <v>0.8666666666666667</v>
      </c>
      <c r="AF9" s="4">
        <f>AVERAGE('äravoolu parameetrid'!$E$10:$G$12)</f>
        <v>0.8666666666666667</v>
      </c>
      <c r="AG9" s="4">
        <f>AVERAGE('äravoolu parameetrid'!$E$10:$G$12)</f>
        <v>0.8666666666666667</v>
      </c>
      <c r="AH9" s="4">
        <f>AVERAGE('äravoolu parameetrid'!$E$10:$G$12)</f>
        <v>0.8666666666666667</v>
      </c>
      <c r="AI9" s="4">
        <f>AVERAGE('äravoolu parameetrid'!$E$10:$G$12)</f>
        <v>0.8666666666666667</v>
      </c>
      <c r="AJ9" s="4">
        <f>AVERAGE('äravoolu parameetrid'!$E$10:$G$12)</f>
        <v>0.8666666666666667</v>
      </c>
      <c r="AK9" s="4">
        <f>AVERAGE('äravoolu parameetrid'!$E$10:$G$12)</f>
        <v>0.8666666666666667</v>
      </c>
      <c r="AL9" s="4">
        <f>AVERAGE('äravoolu parameetrid'!$E$10:$G$12)</f>
        <v>0.8666666666666667</v>
      </c>
      <c r="AM9" s="4">
        <f>AVERAGE('äravoolu parameetrid'!$E$10:$G$12)</f>
        <v>0.8666666666666667</v>
      </c>
      <c r="AN9" s="4">
        <f>AVERAGE('äravoolu parameetrid'!$E$10:$G$12)</f>
        <v>0.8666666666666667</v>
      </c>
      <c r="AO9" s="4">
        <f>AVERAGE('äravoolu parameetrid'!$E$10:$G$12)</f>
        <v>0.8666666666666667</v>
      </c>
      <c r="AP9" s="4">
        <f>AVERAGE('äravoolu parameetrid'!$E$10:$G$12)</f>
        <v>0.8666666666666667</v>
      </c>
      <c r="AQ9" s="4">
        <f>AVERAGE('äravoolu parameetrid'!$E$10:$G$12)</f>
        <v>0.8666666666666667</v>
      </c>
      <c r="AR9" s="4">
        <f>AVERAGE('äravoolu parameetrid'!$E$10:$G$12)</f>
        <v>0.8666666666666667</v>
      </c>
      <c r="AS9" s="4">
        <f>AVERAGE('äravoolu parameetrid'!$E$10:$G$12)</f>
        <v>0.8666666666666667</v>
      </c>
      <c r="AT9" s="4">
        <f>AVERAGE('äravoolu parameetrid'!$E$10:$G$12)</f>
        <v>0.8666666666666667</v>
      </c>
      <c r="AU9" s="4">
        <f>AVERAGE('äravoolu parameetrid'!$E$10:$G$12)</f>
        <v>0.8666666666666667</v>
      </c>
      <c r="AV9" s="4">
        <f>AVERAGE('äravoolu parameetrid'!$E$10:$G$12)</f>
        <v>0.8666666666666667</v>
      </c>
      <c r="AW9" s="4">
        <f>AVERAGE('äravoolu parameetrid'!$E$10:$G$12)</f>
        <v>0.8666666666666667</v>
      </c>
      <c r="AX9" s="4">
        <f>AVERAGE('äravoolu parameetrid'!$E$10:$G$12)</f>
        <v>0.8666666666666667</v>
      </c>
      <c r="AY9" s="4">
        <f>AVERAGE('äravoolu parameetrid'!$E$10:$G$12)</f>
        <v>0.8666666666666667</v>
      </c>
      <c r="AZ9" s="4">
        <f>AVERAGE('äravoolu parameetrid'!$E$10:$G$12)</f>
        <v>0.8666666666666667</v>
      </c>
      <c r="BA9" s="4">
        <f>AVERAGE('äravoolu parameetrid'!$E$10:$G$12)</f>
        <v>0.8666666666666667</v>
      </c>
      <c r="BB9" s="4">
        <f>AVERAGE('äravoolu parameetrid'!$E$10:$G$12)</f>
        <v>0.8666666666666667</v>
      </c>
      <c r="BC9" s="4">
        <f>AVERAGE('äravoolu parameetrid'!$E$10:$G$12)</f>
        <v>0.8666666666666667</v>
      </c>
      <c r="BD9" s="4">
        <f>AVERAGE('äravoolu parameetrid'!$E$10:$G$12)</f>
        <v>0.8666666666666667</v>
      </c>
      <c r="BE9" s="4">
        <f>AVERAGE('äravoolu parameetrid'!$E$10:$G$12)</f>
        <v>0.8666666666666667</v>
      </c>
      <c r="BF9" s="4">
        <f>AVERAGE('äravoolu parameetrid'!$E$10:$G$12)</f>
        <v>0.8666666666666667</v>
      </c>
      <c r="BG9" s="4">
        <f>AVERAGE('äravoolu parameetrid'!$E$10:$G$12)</f>
        <v>0.8666666666666667</v>
      </c>
      <c r="BH9" s="4">
        <f>AVERAGE('äravoolu parameetrid'!$E$10:$G$12)</f>
        <v>0.8666666666666667</v>
      </c>
      <c r="BI9" s="4">
        <f>AVERAGE('äravoolu parameetrid'!$E$10:$G$12)</f>
        <v>0.8666666666666667</v>
      </c>
      <c r="BJ9" s="4">
        <f>AVERAGE('äravoolu parameetrid'!$E$10:$G$12)</f>
        <v>0.8666666666666667</v>
      </c>
      <c r="BK9" s="4">
        <f>AVERAGE('äravoolu parameetrid'!$E$10:$G$12)</f>
        <v>0.8666666666666667</v>
      </c>
      <c r="BL9" s="4">
        <f>AVERAGE('äravoolu parameetrid'!$E$10:$G$12)</f>
        <v>0.8666666666666667</v>
      </c>
      <c r="BM9" s="4">
        <f>AVERAGE('äravoolu parameetrid'!$E$10:$G$12)</f>
        <v>0.8666666666666667</v>
      </c>
      <c r="BN9" s="4">
        <f>AVERAGE('äravoolu parameetrid'!$E$10:$G$12)</f>
        <v>0.8666666666666667</v>
      </c>
      <c r="BO9" s="4">
        <f>AVERAGE('äravoolu parameetrid'!$E$10:$G$12)</f>
        <v>0.8666666666666667</v>
      </c>
      <c r="BP9" s="4">
        <f>AVERAGE('äravoolu parameetrid'!$E$10:$G$12)</f>
        <v>0.8666666666666667</v>
      </c>
      <c r="BQ9" s="4">
        <f>AVERAGE('äravoolu parameetrid'!$E$10:$G$12)</f>
        <v>0.8666666666666667</v>
      </c>
      <c r="BR9" s="4">
        <f>AVERAGE('äravoolu parameetrid'!$E$10:$G$12)</f>
        <v>0.8666666666666667</v>
      </c>
      <c r="BS9" s="4">
        <f>AVERAGE('äravoolu parameetrid'!$E$10:$G$12)</f>
        <v>0.8666666666666667</v>
      </c>
      <c r="BT9" s="4">
        <f>AVERAGE('äravoolu parameetrid'!$E$10:$G$12)</f>
        <v>0.8666666666666667</v>
      </c>
      <c r="BU9" s="4">
        <f>AVERAGE('äravoolu parameetrid'!$E$10:$G$12)</f>
        <v>0.8666666666666667</v>
      </c>
      <c r="BV9" s="4">
        <f>AVERAGE('äravoolu parameetrid'!$E$10:$G$12)</f>
        <v>0.8666666666666667</v>
      </c>
      <c r="BW9" s="4">
        <f>AVERAGE('äravoolu parameetrid'!$E$10:$G$12)</f>
        <v>0.8666666666666667</v>
      </c>
      <c r="BX9" s="4">
        <f>AVERAGE('äravoolu parameetrid'!$E$10:$G$12)</f>
        <v>0.8666666666666667</v>
      </c>
      <c r="BY9" s="4">
        <f>AVERAGE('äravoolu parameetrid'!$E$10:$G$12)</f>
        <v>0.8666666666666667</v>
      </c>
      <c r="BZ9" s="4">
        <f>AVERAGE('äravoolu parameetrid'!$E$10:$G$12)</f>
        <v>0.8666666666666667</v>
      </c>
      <c r="CA9" s="4">
        <f>AVERAGE('äravoolu parameetrid'!$E$10:$G$12)</f>
        <v>0.8666666666666667</v>
      </c>
      <c r="CB9" s="4">
        <f>AVERAGE('äravoolu parameetrid'!$E$10:$G$12)</f>
        <v>0.8666666666666667</v>
      </c>
      <c r="CC9" s="4">
        <f>AVERAGE('äravoolu parameetrid'!$E$10:$G$12)</f>
        <v>0.8666666666666667</v>
      </c>
      <c r="CD9" s="4">
        <f>AVERAGE('äravoolu parameetrid'!$E$10:$G$12)</f>
        <v>0.8666666666666667</v>
      </c>
      <c r="CE9" s="4">
        <f>AVERAGE('äravoolu parameetrid'!$E$10:$G$12)</f>
        <v>0.8666666666666667</v>
      </c>
      <c r="CF9" s="4">
        <f>AVERAGE('äravoolu parameetrid'!$E$10:$G$12)</f>
        <v>0.8666666666666667</v>
      </c>
      <c r="CG9" s="4">
        <f>AVERAGE('äravoolu parameetrid'!$E$10:$G$12)</f>
        <v>0.8666666666666667</v>
      </c>
      <c r="CH9" s="4">
        <f>AVERAGE('äravoolu parameetrid'!$E$10:$G$12)</f>
        <v>0.8666666666666667</v>
      </c>
      <c r="CI9" s="4">
        <f>AVERAGE('äravoolu parameetrid'!$E$10:$G$12)</f>
        <v>0.8666666666666667</v>
      </c>
      <c r="CJ9" s="4">
        <f>AVERAGE('äravoolu parameetrid'!$E$10:$G$12)</f>
        <v>0.8666666666666667</v>
      </c>
    </row>
    <row r="10" spans="2:88" x14ac:dyDescent="0.25">
      <c r="B10" s="33"/>
      <c r="C10" s="5" t="s">
        <v>185</v>
      </c>
      <c r="D10" s="5" t="s">
        <v>186</v>
      </c>
      <c r="E10" s="4">
        <f>E8*E9*E7</f>
        <v>5813.1165440808027</v>
      </c>
      <c r="F10" s="4">
        <f t="shared" ref="F10:BQ10" si="54">F8*F9*F7</f>
        <v>1381.383350769727</v>
      </c>
      <c r="G10" s="4">
        <f t="shared" si="54"/>
        <v>152.71513178714127</v>
      </c>
      <c r="H10" s="4">
        <f t="shared" si="54"/>
        <v>41.607096768229368</v>
      </c>
      <c r="I10" s="4">
        <f t="shared" si="54"/>
        <v>49.928516121875241</v>
      </c>
      <c r="J10" s="4">
        <f t="shared" si="54"/>
        <v>30.306054524688022</v>
      </c>
      <c r="K10" s="4">
        <f t="shared" si="54"/>
        <v>34.697544898252069</v>
      </c>
      <c r="L10" s="4">
        <f t="shared" si="54"/>
        <v>100.34034027981022</v>
      </c>
      <c r="M10" s="4">
        <f t="shared" si="54"/>
        <v>389.84518244734335</v>
      </c>
      <c r="N10" s="4">
        <f t="shared" si="54"/>
        <v>753.27928938879506</v>
      </c>
      <c r="O10" s="4">
        <f t="shared" si="54"/>
        <v>84.911632976827676</v>
      </c>
      <c r="P10" s="4">
        <f t="shared" si="54"/>
        <v>718.29049481316542</v>
      </c>
      <c r="Q10" s="4">
        <f t="shared" si="54"/>
        <v>547.340803224767</v>
      </c>
      <c r="R10" s="4">
        <f t="shared" si="54"/>
        <v>191.53810354415683</v>
      </c>
      <c r="S10" s="4">
        <f t="shared" si="54"/>
        <v>177.18368054883925</v>
      </c>
      <c r="T10" s="4">
        <f t="shared" si="54"/>
        <v>44.351389918803726</v>
      </c>
      <c r="U10" s="4">
        <f t="shared" si="54"/>
        <v>579.72022259560947</v>
      </c>
      <c r="V10" s="4">
        <f t="shared" si="54"/>
        <v>22.079055542641523</v>
      </c>
      <c r="W10" s="4">
        <f t="shared" si="54"/>
        <v>12.283746393077891</v>
      </c>
      <c r="X10" s="4">
        <f t="shared" si="54"/>
        <v>403.31889180799254</v>
      </c>
      <c r="Y10" s="4">
        <f t="shared" si="54"/>
        <v>91.400251135285288</v>
      </c>
      <c r="Z10" s="4">
        <f t="shared" si="54"/>
        <v>57.173143811159328</v>
      </c>
      <c r="AA10" s="4">
        <f t="shared" si="54"/>
        <v>2.2190451609722328</v>
      </c>
      <c r="AB10" s="4">
        <f t="shared" si="54"/>
        <v>43.253184468638565</v>
      </c>
      <c r="AC10" s="4">
        <f t="shared" si="54"/>
        <v>137.64298765881415</v>
      </c>
      <c r="AD10" s="4">
        <f t="shared" si="54"/>
        <v>223.49579338215642</v>
      </c>
      <c r="AE10" s="4">
        <f t="shared" si="54"/>
        <v>1638.8169989392768</v>
      </c>
      <c r="AF10" s="4">
        <f t="shared" si="54"/>
        <v>639.41001479261513</v>
      </c>
      <c r="AG10" s="4">
        <f t="shared" si="54"/>
        <v>253.30400512498036</v>
      </c>
      <c r="AH10" s="4">
        <f t="shared" si="54"/>
        <v>120.50968555691904</v>
      </c>
      <c r="AI10" s="4">
        <f t="shared" si="54"/>
        <v>212.28118294763499</v>
      </c>
      <c r="AJ10" s="4">
        <f t="shared" si="54"/>
        <v>36.149133290302061</v>
      </c>
      <c r="AK10" s="4">
        <f t="shared" si="54"/>
        <v>240.16281968170279</v>
      </c>
      <c r="AL10" s="4">
        <f t="shared" si="54"/>
        <v>295.56128212537459</v>
      </c>
      <c r="AM10" s="4">
        <f t="shared" si="54"/>
        <v>108.03421366193315</v>
      </c>
      <c r="AN10" s="4">
        <f t="shared" si="54"/>
        <v>6.657135482916698</v>
      </c>
      <c r="AO10" s="4">
        <f t="shared" si="54"/>
        <v>114.49696078874867</v>
      </c>
      <c r="AP10" s="4">
        <f t="shared" si="54"/>
        <v>213.39447790489476</v>
      </c>
      <c r="AQ10" s="4">
        <f t="shared" si="54"/>
        <v>15.533316126805632</v>
      </c>
      <c r="AR10" s="4">
        <f t="shared" si="54"/>
        <v>49.140755089730099</v>
      </c>
      <c r="AS10" s="4">
        <f t="shared" si="54"/>
        <v>0</v>
      </c>
      <c r="AT10" s="4">
        <f t="shared" si="54"/>
        <v>2.7738064512152913</v>
      </c>
      <c r="AU10" s="4">
        <f t="shared" si="54"/>
        <v>0</v>
      </c>
      <c r="AV10" s="4">
        <f t="shared" si="54"/>
        <v>0</v>
      </c>
      <c r="AW10" s="4">
        <f t="shared" si="54"/>
        <v>2.7738064512152913</v>
      </c>
      <c r="AX10" s="4">
        <f t="shared" si="54"/>
        <v>10.318559998520882</v>
      </c>
      <c r="AY10" s="4">
        <f t="shared" si="54"/>
        <v>0</v>
      </c>
      <c r="AZ10" s="4">
        <f t="shared" si="54"/>
        <v>12.093796127298669</v>
      </c>
      <c r="BA10" s="4">
        <f t="shared" si="54"/>
        <v>6.657135482916698</v>
      </c>
      <c r="BB10" s="4">
        <f t="shared" si="54"/>
        <v>119.72858166025681</v>
      </c>
      <c r="BC10" s="4">
        <f t="shared" si="54"/>
        <v>582.08883140043122</v>
      </c>
      <c r="BD10" s="4">
        <f t="shared" si="54"/>
        <v>102.55317211433174</v>
      </c>
      <c r="BE10" s="4">
        <f t="shared" si="54"/>
        <v>73.616823215253817</v>
      </c>
      <c r="BF10" s="4">
        <f t="shared" si="54"/>
        <v>88.550997148596949</v>
      </c>
      <c r="BG10" s="4">
        <f t="shared" si="54"/>
        <v>76.878819601882995</v>
      </c>
      <c r="BH10" s="4">
        <f t="shared" si="54"/>
        <v>0</v>
      </c>
      <c r="BI10" s="4">
        <f t="shared" si="54"/>
        <v>22.257022964551496</v>
      </c>
      <c r="BJ10" s="4">
        <f t="shared" si="54"/>
        <v>1.3185036176526035</v>
      </c>
      <c r="BK10" s="4">
        <f t="shared" si="54"/>
        <v>66.116450571167675</v>
      </c>
      <c r="BL10" s="4">
        <f t="shared" si="54"/>
        <v>33.740581672582799</v>
      </c>
      <c r="BM10" s="4">
        <f t="shared" si="54"/>
        <v>27.094541415470964</v>
      </c>
      <c r="BN10" s="4">
        <f t="shared" si="54"/>
        <v>273.65264925109574</v>
      </c>
      <c r="BO10" s="4">
        <f t="shared" si="54"/>
        <v>105.81516850096092</v>
      </c>
      <c r="BP10" s="4">
        <f t="shared" si="54"/>
        <v>52.267167817023875</v>
      </c>
      <c r="BQ10" s="4">
        <f t="shared" si="54"/>
        <v>3.328567741458349</v>
      </c>
      <c r="BR10" s="4">
        <f t="shared" ref="BR10:CJ10" si="55">BR8*BR9*BR7</f>
        <v>76.801153021248979</v>
      </c>
      <c r="BS10" s="4">
        <f t="shared" si="55"/>
        <v>123.75614862742141</v>
      </c>
      <c r="BT10" s="4">
        <f t="shared" si="55"/>
        <v>46.744186315880086</v>
      </c>
      <c r="BU10" s="4">
        <f t="shared" si="55"/>
        <v>180.12843903998589</v>
      </c>
      <c r="BV10" s="4">
        <f t="shared" si="55"/>
        <v>175.98625839025706</v>
      </c>
      <c r="BW10" s="4">
        <f t="shared" si="55"/>
        <v>267.68574776549946</v>
      </c>
      <c r="BX10" s="4">
        <f t="shared" si="55"/>
        <v>480.62077236981497</v>
      </c>
      <c r="BY10" s="4">
        <f t="shared" si="55"/>
        <v>1063.1001557185773</v>
      </c>
      <c r="BZ10" s="4">
        <f t="shared" si="55"/>
        <v>150.73796254871499</v>
      </c>
      <c r="CA10" s="4">
        <f t="shared" si="55"/>
        <v>176.61835340436002</v>
      </c>
      <c r="CB10" s="4">
        <f t="shared" si="55"/>
        <v>143.39081497299398</v>
      </c>
      <c r="CC10" s="4">
        <f t="shared" si="55"/>
        <v>115.92291920918943</v>
      </c>
      <c r="CD10" s="4">
        <f t="shared" si="55"/>
        <v>38.833290317014068</v>
      </c>
      <c r="CE10" s="4">
        <f t="shared" si="55"/>
        <v>20.348644126115374</v>
      </c>
      <c r="CF10" s="4">
        <f t="shared" si="55"/>
        <v>206.13820022851559</v>
      </c>
      <c r="CG10" s="4">
        <f t="shared" si="55"/>
        <v>22.956022190257748</v>
      </c>
      <c r="CH10" s="4">
        <f t="shared" si="55"/>
        <v>30.301061673075839</v>
      </c>
      <c r="CI10" s="4">
        <f t="shared" si="55"/>
        <v>38.356195607405041</v>
      </c>
      <c r="CJ10" s="4">
        <f t="shared" si="55"/>
        <v>0</v>
      </c>
    </row>
    <row r="11" spans="2:88" x14ac:dyDescent="0.25">
      <c r="B11" s="31" t="s">
        <v>226</v>
      </c>
      <c r="C11" s="29" t="s">
        <v>182</v>
      </c>
      <c r="D11" s="5" t="s">
        <v>179</v>
      </c>
      <c r="E11" s="3">
        <v>17119</v>
      </c>
      <c r="F11" s="3">
        <v>3103</v>
      </c>
      <c r="G11" s="3">
        <v>958</v>
      </c>
      <c r="H11" s="3">
        <v>1011</v>
      </c>
      <c r="I11" s="3">
        <v>3642</v>
      </c>
      <c r="J11" s="3">
        <v>6279</v>
      </c>
      <c r="K11" s="3">
        <v>12027</v>
      </c>
      <c r="L11" s="3">
        <v>4084</v>
      </c>
      <c r="M11" s="3">
        <v>0</v>
      </c>
      <c r="N11" s="3">
        <v>24431</v>
      </c>
      <c r="O11" s="3">
        <v>2422</v>
      </c>
      <c r="P11" s="3">
        <v>16885</v>
      </c>
      <c r="Q11" s="3">
        <v>7983</v>
      </c>
      <c r="R11" s="3">
        <v>4161</v>
      </c>
      <c r="S11" s="3">
        <v>2715</v>
      </c>
      <c r="T11" s="3">
        <v>11221</v>
      </c>
      <c r="U11" s="3">
        <v>20673</v>
      </c>
      <c r="V11" s="3">
        <v>1831</v>
      </c>
      <c r="W11" s="3">
        <v>6186</v>
      </c>
      <c r="X11" s="3">
        <v>5013</v>
      </c>
      <c r="Y11" s="3">
        <v>2596</v>
      </c>
      <c r="Z11" s="3">
        <v>1785</v>
      </c>
      <c r="AA11" s="3">
        <v>474</v>
      </c>
      <c r="AB11" s="3">
        <v>511</v>
      </c>
      <c r="AC11" s="3">
        <v>659</v>
      </c>
      <c r="AD11" s="3">
        <v>3120</v>
      </c>
      <c r="AE11" s="3">
        <v>2364</v>
      </c>
      <c r="AF11" s="3">
        <v>5976</v>
      </c>
      <c r="AG11" s="3">
        <v>6003</v>
      </c>
      <c r="AH11" s="3">
        <v>4516</v>
      </c>
      <c r="AI11" s="3">
        <v>10058</v>
      </c>
      <c r="AJ11" s="3">
        <v>8144</v>
      </c>
      <c r="AK11" s="3">
        <v>1609</v>
      </c>
      <c r="AL11" s="3">
        <v>3591</v>
      </c>
      <c r="AM11" s="3">
        <v>82</v>
      </c>
      <c r="AN11" s="3">
        <v>884</v>
      </c>
      <c r="AO11" s="3">
        <v>22157</v>
      </c>
      <c r="AP11" s="3">
        <v>4771</v>
      </c>
      <c r="AQ11" s="3">
        <v>5745</v>
      </c>
      <c r="AR11" s="3">
        <v>3706</v>
      </c>
      <c r="AS11" s="3">
        <v>1277</v>
      </c>
      <c r="AT11" s="3">
        <v>601</v>
      </c>
      <c r="AU11" s="3">
        <v>1124</v>
      </c>
      <c r="AV11" s="3">
        <v>916</v>
      </c>
      <c r="AW11" s="3">
        <v>2024</v>
      </c>
      <c r="AX11" s="3">
        <v>1620</v>
      </c>
      <c r="AY11" s="3">
        <v>1017</v>
      </c>
      <c r="AZ11" s="3">
        <v>10167</v>
      </c>
      <c r="BA11" s="3">
        <v>3467</v>
      </c>
      <c r="BB11" s="3">
        <v>5096</v>
      </c>
      <c r="BC11" s="3">
        <v>5644</v>
      </c>
      <c r="BD11" s="3">
        <v>6357</v>
      </c>
      <c r="BE11" s="3">
        <v>2119</v>
      </c>
      <c r="BF11" s="3">
        <v>25858</v>
      </c>
      <c r="BG11" s="3">
        <v>7135</v>
      </c>
      <c r="BH11" s="3">
        <v>5091</v>
      </c>
      <c r="BI11" s="3">
        <v>4957</v>
      </c>
      <c r="BJ11" s="3">
        <v>3437</v>
      </c>
      <c r="BK11" s="3">
        <v>4686</v>
      </c>
      <c r="BL11" s="3">
        <v>1091</v>
      </c>
      <c r="BM11" s="3">
        <v>0</v>
      </c>
      <c r="BN11" s="3">
        <v>61</v>
      </c>
      <c r="BO11" s="3">
        <v>999</v>
      </c>
      <c r="BP11" s="3">
        <v>70</v>
      </c>
      <c r="BQ11" s="3">
        <v>20</v>
      </c>
      <c r="BR11" s="3">
        <v>1282</v>
      </c>
      <c r="BS11" s="3">
        <v>101</v>
      </c>
      <c r="BT11" s="3">
        <v>653</v>
      </c>
      <c r="BU11" s="3">
        <v>1931</v>
      </c>
      <c r="BV11" s="3">
        <v>1877</v>
      </c>
      <c r="BW11" s="3">
        <v>1005</v>
      </c>
      <c r="BX11" s="3">
        <v>7053</v>
      </c>
      <c r="BY11" s="3">
        <v>37526</v>
      </c>
      <c r="BZ11" s="3">
        <v>315</v>
      </c>
      <c r="CA11" s="3">
        <v>1318</v>
      </c>
      <c r="CB11" s="3">
        <v>480</v>
      </c>
      <c r="CC11" s="3">
        <v>293</v>
      </c>
      <c r="CD11" s="3">
        <v>571</v>
      </c>
      <c r="CE11" s="3">
        <v>123</v>
      </c>
      <c r="CF11" s="3">
        <v>488</v>
      </c>
      <c r="CG11" s="3">
        <v>925</v>
      </c>
      <c r="CH11" s="3">
        <v>1634</v>
      </c>
      <c r="CI11" s="3">
        <v>0</v>
      </c>
      <c r="CJ11" s="3">
        <v>1635</v>
      </c>
    </row>
    <row r="12" spans="2:88" x14ac:dyDescent="0.25">
      <c r="B12" s="32"/>
      <c r="C12" s="30"/>
      <c r="D12" s="5" t="s">
        <v>180</v>
      </c>
      <c r="E12" s="15">
        <f>E11/10000</f>
        <v>1.7119</v>
      </c>
      <c r="F12" s="15">
        <f t="shared" ref="F12:BQ12" si="56">F11/10000</f>
        <v>0.31030000000000002</v>
      </c>
      <c r="G12" s="15">
        <f t="shared" si="56"/>
        <v>9.5799999999999996E-2</v>
      </c>
      <c r="H12" s="15">
        <f t="shared" si="56"/>
        <v>0.1011</v>
      </c>
      <c r="I12" s="15">
        <f t="shared" si="56"/>
        <v>0.36420000000000002</v>
      </c>
      <c r="J12" s="15">
        <f t="shared" si="56"/>
        <v>0.62790000000000001</v>
      </c>
      <c r="K12" s="15">
        <f t="shared" si="56"/>
        <v>1.2027000000000001</v>
      </c>
      <c r="L12" s="15">
        <f t="shared" si="56"/>
        <v>0.40839999999999999</v>
      </c>
      <c r="M12" s="15">
        <f t="shared" si="56"/>
        <v>0</v>
      </c>
      <c r="N12" s="15">
        <f t="shared" si="56"/>
        <v>2.4430999999999998</v>
      </c>
      <c r="O12" s="15">
        <f t="shared" si="56"/>
        <v>0.2422</v>
      </c>
      <c r="P12" s="15">
        <f t="shared" si="56"/>
        <v>1.6884999999999999</v>
      </c>
      <c r="Q12" s="15">
        <f t="shared" si="56"/>
        <v>0.79830000000000001</v>
      </c>
      <c r="R12" s="15">
        <f t="shared" si="56"/>
        <v>0.41610000000000003</v>
      </c>
      <c r="S12" s="15">
        <f t="shared" si="56"/>
        <v>0.27150000000000002</v>
      </c>
      <c r="T12" s="15">
        <f t="shared" si="56"/>
        <v>1.1221000000000001</v>
      </c>
      <c r="U12" s="15">
        <f t="shared" si="56"/>
        <v>2.0672999999999999</v>
      </c>
      <c r="V12" s="15">
        <f t="shared" si="56"/>
        <v>0.18310000000000001</v>
      </c>
      <c r="W12" s="15">
        <f t="shared" si="56"/>
        <v>0.61860000000000004</v>
      </c>
      <c r="X12" s="15">
        <f t="shared" si="56"/>
        <v>0.50129999999999997</v>
      </c>
      <c r="Y12" s="15">
        <f t="shared" si="56"/>
        <v>0.2596</v>
      </c>
      <c r="Z12" s="15">
        <f t="shared" si="56"/>
        <v>0.17849999999999999</v>
      </c>
      <c r="AA12" s="15">
        <f t="shared" si="56"/>
        <v>4.7399999999999998E-2</v>
      </c>
      <c r="AB12" s="15">
        <f t="shared" si="56"/>
        <v>5.11E-2</v>
      </c>
      <c r="AC12" s="15">
        <f t="shared" si="56"/>
        <v>6.59E-2</v>
      </c>
      <c r="AD12" s="15">
        <f t="shared" si="56"/>
        <v>0.312</v>
      </c>
      <c r="AE12" s="15">
        <f t="shared" si="56"/>
        <v>0.2364</v>
      </c>
      <c r="AF12" s="15">
        <f t="shared" si="56"/>
        <v>0.59760000000000002</v>
      </c>
      <c r="AG12" s="15">
        <f t="shared" si="56"/>
        <v>0.60029999999999994</v>
      </c>
      <c r="AH12" s="15">
        <f t="shared" si="56"/>
        <v>0.4516</v>
      </c>
      <c r="AI12" s="15">
        <f t="shared" si="56"/>
        <v>1.0058</v>
      </c>
      <c r="AJ12" s="15">
        <f t="shared" si="56"/>
        <v>0.81440000000000001</v>
      </c>
      <c r="AK12" s="15">
        <f t="shared" si="56"/>
        <v>0.16089999999999999</v>
      </c>
      <c r="AL12" s="15">
        <f t="shared" si="56"/>
        <v>0.35909999999999997</v>
      </c>
      <c r="AM12" s="15">
        <f t="shared" si="56"/>
        <v>8.2000000000000007E-3</v>
      </c>
      <c r="AN12" s="15">
        <f t="shared" si="56"/>
        <v>8.8400000000000006E-2</v>
      </c>
      <c r="AO12" s="15">
        <f t="shared" si="56"/>
        <v>2.2157</v>
      </c>
      <c r="AP12" s="15">
        <f t="shared" si="56"/>
        <v>0.47710000000000002</v>
      </c>
      <c r="AQ12" s="15">
        <f t="shared" si="56"/>
        <v>0.57450000000000001</v>
      </c>
      <c r="AR12" s="15">
        <f t="shared" si="56"/>
        <v>0.37059999999999998</v>
      </c>
      <c r="AS12" s="15">
        <f t="shared" si="56"/>
        <v>0.12770000000000001</v>
      </c>
      <c r="AT12" s="15">
        <f t="shared" si="56"/>
        <v>6.0100000000000001E-2</v>
      </c>
      <c r="AU12" s="15">
        <f t="shared" si="56"/>
        <v>0.1124</v>
      </c>
      <c r="AV12" s="15">
        <f t="shared" si="56"/>
        <v>9.1600000000000001E-2</v>
      </c>
      <c r="AW12" s="15">
        <f t="shared" si="56"/>
        <v>0.2024</v>
      </c>
      <c r="AX12" s="15">
        <f t="shared" si="56"/>
        <v>0.16200000000000001</v>
      </c>
      <c r="AY12" s="15">
        <f t="shared" si="56"/>
        <v>0.1017</v>
      </c>
      <c r="AZ12" s="15">
        <f t="shared" si="56"/>
        <v>1.0166999999999999</v>
      </c>
      <c r="BA12" s="15">
        <f t="shared" si="56"/>
        <v>0.34670000000000001</v>
      </c>
      <c r="BB12" s="15">
        <f t="shared" si="56"/>
        <v>0.50960000000000005</v>
      </c>
      <c r="BC12" s="15">
        <f t="shared" si="56"/>
        <v>0.56440000000000001</v>
      </c>
      <c r="BD12" s="15">
        <f t="shared" si="56"/>
        <v>0.63570000000000004</v>
      </c>
      <c r="BE12" s="15">
        <f t="shared" si="56"/>
        <v>0.21190000000000001</v>
      </c>
      <c r="BF12" s="15">
        <f t="shared" si="56"/>
        <v>2.5857999999999999</v>
      </c>
      <c r="BG12" s="15">
        <f t="shared" si="56"/>
        <v>0.71350000000000002</v>
      </c>
      <c r="BH12" s="15">
        <f t="shared" si="56"/>
        <v>0.5091</v>
      </c>
      <c r="BI12" s="15">
        <f t="shared" si="56"/>
        <v>0.49569999999999997</v>
      </c>
      <c r="BJ12" s="15">
        <f t="shared" si="56"/>
        <v>0.34370000000000001</v>
      </c>
      <c r="BK12" s="15">
        <f t="shared" si="56"/>
        <v>0.46860000000000002</v>
      </c>
      <c r="BL12" s="15">
        <f t="shared" si="56"/>
        <v>0.1091</v>
      </c>
      <c r="BM12" s="15">
        <f t="shared" si="56"/>
        <v>0</v>
      </c>
      <c r="BN12" s="15">
        <f t="shared" si="56"/>
        <v>6.1000000000000004E-3</v>
      </c>
      <c r="BO12" s="15">
        <f t="shared" si="56"/>
        <v>9.9900000000000003E-2</v>
      </c>
      <c r="BP12" s="15">
        <f t="shared" si="56"/>
        <v>7.0000000000000001E-3</v>
      </c>
      <c r="BQ12" s="15">
        <f t="shared" si="56"/>
        <v>2E-3</v>
      </c>
      <c r="BR12" s="15">
        <f t="shared" ref="BR12:CJ12" si="57">BR11/10000</f>
        <v>0.12820000000000001</v>
      </c>
      <c r="BS12" s="15">
        <f t="shared" si="57"/>
        <v>1.01E-2</v>
      </c>
      <c r="BT12" s="15">
        <f t="shared" si="57"/>
        <v>6.5299999999999997E-2</v>
      </c>
      <c r="BU12" s="15">
        <f t="shared" si="57"/>
        <v>0.19309999999999999</v>
      </c>
      <c r="BV12" s="15">
        <f t="shared" si="57"/>
        <v>0.18770000000000001</v>
      </c>
      <c r="BW12" s="15">
        <f t="shared" si="57"/>
        <v>0.10050000000000001</v>
      </c>
      <c r="BX12" s="15">
        <f t="shared" si="57"/>
        <v>0.70530000000000004</v>
      </c>
      <c r="BY12" s="15">
        <f t="shared" si="57"/>
        <v>3.7526000000000002</v>
      </c>
      <c r="BZ12" s="15">
        <f t="shared" si="57"/>
        <v>3.15E-2</v>
      </c>
      <c r="CA12" s="15">
        <f t="shared" si="57"/>
        <v>0.1318</v>
      </c>
      <c r="CB12" s="15">
        <f t="shared" si="57"/>
        <v>4.8000000000000001E-2</v>
      </c>
      <c r="CC12" s="15">
        <f t="shared" si="57"/>
        <v>2.93E-2</v>
      </c>
      <c r="CD12" s="15">
        <f t="shared" si="57"/>
        <v>5.7099999999999998E-2</v>
      </c>
      <c r="CE12" s="15">
        <f t="shared" si="57"/>
        <v>1.23E-2</v>
      </c>
      <c r="CF12" s="15">
        <f t="shared" si="57"/>
        <v>4.8800000000000003E-2</v>
      </c>
      <c r="CG12" s="15">
        <f t="shared" si="57"/>
        <v>9.2499999999999999E-2</v>
      </c>
      <c r="CH12" s="15">
        <f t="shared" si="57"/>
        <v>0.16339999999999999</v>
      </c>
      <c r="CI12" s="15">
        <f t="shared" si="57"/>
        <v>0</v>
      </c>
      <c r="CJ12" s="15">
        <f t="shared" si="57"/>
        <v>0.16350000000000001</v>
      </c>
    </row>
    <row r="13" spans="2:88" x14ac:dyDescent="0.25">
      <c r="B13" s="32"/>
      <c r="C13" s="6" t="s">
        <v>218</v>
      </c>
      <c r="D13" s="5" t="s">
        <v>219</v>
      </c>
      <c r="E13" s="4">
        <f>2.778*(('äravoolu parameetrid'!$E$4*('äravoolu parameetrid'!$E$7^'äravoolu parameetrid'!$F$4))/('äravoolu parameetrid'!$E$19^'äravoolu parameetrid'!$G$4))</f>
        <v>128.02183620993651</v>
      </c>
      <c r="F13" s="4">
        <f>2.778*(('äravoolu parameetrid'!$E$4*('äravoolu parameetrid'!$E$7^'äravoolu parameetrid'!$F$4))/('äravoolu parameetrid'!$E$19^'äravoolu parameetrid'!$G$4))</f>
        <v>128.02183620993651</v>
      </c>
      <c r="G13" s="4">
        <f>2.778*(('äravoolu parameetrid'!$E$4*('äravoolu parameetrid'!$E$7^'äravoolu parameetrid'!$F$4))/('äravoolu parameetrid'!$E$19^'äravoolu parameetrid'!$G$4))</f>
        <v>128.02183620993651</v>
      </c>
      <c r="H13" s="4">
        <f>2.778*(('äravoolu parameetrid'!$E$4*('äravoolu parameetrid'!$E$7^'äravoolu parameetrid'!$F$4))/('äravoolu parameetrid'!$E$19^'äravoolu parameetrid'!$G$4))</f>
        <v>128.02183620993651</v>
      </c>
      <c r="I13" s="4">
        <f>2.778*(('äravoolu parameetrid'!$E$4*('äravoolu parameetrid'!$E$7^'äravoolu parameetrid'!$F$4))/('äravoolu parameetrid'!$E$19^'äravoolu parameetrid'!$G$4))</f>
        <v>128.02183620993651</v>
      </c>
      <c r="J13" s="4">
        <f>2.778*(('äravoolu parameetrid'!$E$4*('äravoolu parameetrid'!$E$7^'äravoolu parameetrid'!$F$4))/('äravoolu parameetrid'!$E$19^'äravoolu parameetrid'!$G$4))</f>
        <v>128.02183620993651</v>
      </c>
      <c r="K13" s="4">
        <f>2.778*(('äravoolu parameetrid'!$E$4*('äravoolu parameetrid'!$E$7^'äravoolu parameetrid'!$F$4))/('äravoolu parameetrid'!$E$19^'äravoolu parameetrid'!$G$4))</f>
        <v>128.02183620993651</v>
      </c>
      <c r="L13" s="4">
        <f>2.778*(('äravoolu parameetrid'!$E$4*('äravoolu parameetrid'!$E$7^'äravoolu parameetrid'!$F$4))/('äravoolu parameetrid'!$E$19^'äravoolu parameetrid'!$G$4))</f>
        <v>128.02183620993651</v>
      </c>
      <c r="M13" s="4">
        <f>2.778*(('äravoolu parameetrid'!$E$4*('äravoolu parameetrid'!$E$7^'äravoolu parameetrid'!$F$4))/('äravoolu parameetrid'!$E$19^'äravoolu parameetrid'!$G$4))</f>
        <v>128.02183620993651</v>
      </c>
      <c r="N13" s="4">
        <f>2.778*(('äravoolu parameetrid'!$E$4*('äravoolu parameetrid'!$E$7^'äravoolu parameetrid'!$F$4))/('äravoolu parameetrid'!$E$19^'äravoolu parameetrid'!$G$4))</f>
        <v>128.02183620993651</v>
      </c>
      <c r="O13" s="4">
        <f>2.778*(('äravoolu parameetrid'!$E$4*('äravoolu parameetrid'!$E$6^'äravoolu parameetrid'!$F$4))/('äravoolu parameetrid'!$E$19^'äravoolu parameetrid'!$G$4))</f>
        <v>101.42335520404643</v>
      </c>
      <c r="P13" s="4">
        <f>2.778*(('äravoolu parameetrid'!$E$4*('äravoolu parameetrid'!$E$7^'äravoolu parameetrid'!$F$4))/('äravoolu parameetrid'!$E$19^'äravoolu parameetrid'!$G$4))</f>
        <v>128.02183620993651</v>
      </c>
      <c r="Q13" s="4">
        <f>2.778*(('äravoolu parameetrid'!$E$4*('äravoolu parameetrid'!$E$7^'äravoolu parameetrid'!$F$4))/('äravoolu parameetrid'!$E$19^'äravoolu parameetrid'!$G$4))</f>
        <v>128.02183620993651</v>
      </c>
      <c r="R13" s="4">
        <f>2.778*(('äravoolu parameetrid'!$E$4*('äravoolu parameetrid'!$E$7^'äravoolu parameetrid'!$F$4))/('äravoolu parameetrid'!$E$19^'äravoolu parameetrid'!$G$4))</f>
        <v>128.02183620993651</v>
      </c>
      <c r="S13" s="4">
        <f>2.778*(('äravoolu parameetrid'!$E$4*('äravoolu parameetrid'!$E$6^'äravoolu parameetrid'!$F$4))/('äravoolu parameetrid'!$E$19^'äravoolu parameetrid'!$G$4))</f>
        <v>101.42335520404643</v>
      </c>
      <c r="T13" s="4">
        <f>2.778*(('äravoolu parameetrid'!$E$4*('äravoolu parameetrid'!$E$7^'äravoolu parameetrid'!$F$4))/('äravoolu parameetrid'!$E$19^'äravoolu parameetrid'!$G$4))</f>
        <v>128.02183620993651</v>
      </c>
      <c r="U13" s="4">
        <f>2.778*(('äravoolu parameetrid'!$E$4*('äravoolu parameetrid'!$E$7^'äravoolu parameetrid'!$F$4))/('äravoolu parameetrid'!$E$19^'äravoolu parameetrid'!$G$4))</f>
        <v>128.02183620993651</v>
      </c>
      <c r="V13" s="4">
        <f>2.778*(('äravoolu parameetrid'!$E$4*('äravoolu parameetrid'!$E$7^'äravoolu parameetrid'!$F$4))/('äravoolu parameetrid'!$E$19^'äravoolu parameetrid'!$G$4))</f>
        <v>128.02183620993651</v>
      </c>
      <c r="W13" s="4">
        <f>2.778*(('äravoolu parameetrid'!$E$4*('äravoolu parameetrid'!$E$6^'äravoolu parameetrid'!$F$4))/('äravoolu parameetrid'!$E$19^'äravoolu parameetrid'!$G$4))</f>
        <v>101.42335520404643</v>
      </c>
      <c r="X13" s="4">
        <f>2.778*(('äravoolu parameetrid'!$E$4*('äravoolu parameetrid'!$E$7^'äravoolu parameetrid'!$F$4))/('äravoolu parameetrid'!$E$19^'äravoolu parameetrid'!$G$4))</f>
        <v>128.02183620993651</v>
      </c>
      <c r="Y13" s="4">
        <f>2.778*(('äravoolu parameetrid'!$E$4*('äravoolu parameetrid'!$E$7^'äravoolu parameetrid'!$F$4))/('äravoolu parameetrid'!$E$19^'äravoolu parameetrid'!$G$4))</f>
        <v>128.02183620993651</v>
      </c>
      <c r="Z13" s="4">
        <f>2.778*(('äravoolu parameetrid'!$E$4*('äravoolu parameetrid'!$E$6^'äravoolu parameetrid'!$F$4))/('äravoolu parameetrid'!$E$19^'äravoolu parameetrid'!$G$4))</f>
        <v>101.42335520404643</v>
      </c>
      <c r="AA13" s="4">
        <f>2.778*(('äravoolu parameetrid'!$E$4*('äravoolu parameetrid'!$E$6^'äravoolu parameetrid'!$F$4))/('äravoolu parameetrid'!$E$19^'äravoolu parameetrid'!$G$4))</f>
        <v>101.42335520404643</v>
      </c>
      <c r="AB13" s="4">
        <f>2.778*(('äravoolu parameetrid'!$E$4*('äravoolu parameetrid'!$E$7^'äravoolu parameetrid'!$F$4))/('äravoolu parameetrid'!$E$19^'äravoolu parameetrid'!$G$4))</f>
        <v>128.02183620993651</v>
      </c>
      <c r="AC13" s="4">
        <f>2.778*(('äravoolu parameetrid'!$E$4*('äravoolu parameetrid'!$E$6^'äravoolu parameetrid'!$F$4))/('äravoolu parameetrid'!$E$19^'äravoolu parameetrid'!$G$4))</f>
        <v>101.42335520404643</v>
      </c>
      <c r="AD13" s="4">
        <f>2.778*(('äravoolu parameetrid'!$E$4*('äravoolu parameetrid'!$E$7^'äravoolu parameetrid'!$F$4))/('äravoolu parameetrid'!$E$19^'äravoolu parameetrid'!$G$4))</f>
        <v>128.02183620993651</v>
      </c>
      <c r="AE13" s="4">
        <f>2.778*(('äravoolu parameetrid'!$E$4*('äravoolu parameetrid'!$E$7^'äravoolu parameetrid'!$F$4))/('äravoolu parameetrid'!$E$19^'äravoolu parameetrid'!$G$4))</f>
        <v>128.02183620993651</v>
      </c>
      <c r="AF13" s="4">
        <f>2.778*(('äravoolu parameetrid'!$E$4*('äravoolu parameetrid'!$E$7^'äravoolu parameetrid'!$F$4))/('äravoolu parameetrid'!$E$19^'äravoolu parameetrid'!$G$4))</f>
        <v>128.02183620993651</v>
      </c>
      <c r="AG13" s="4">
        <f>2.778*(('äravoolu parameetrid'!$E$4*('äravoolu parameetrid'!$E$7^'äravoolu parameetrid'!$F$4))/('äravoolu parameetrid'!$E$19^'äravoolu parameetrid'!$G$4))</f>
        <v>128.02183620993651</v>
      </c>
      <c r="AH13" s="4">
        <f>2.778*(('äravoolu parameetrid'!$E$4*('äravoolu parameetrid'!$E$7^'äravoolu parameetrid'!$F$4))/('äravoolu parameetrid'!$E$19^'äravoolu parameetrid'!$G$4))</f>
        <v>128.02183620993651</v>
      </c>
      <c r="AI13" s="4">
        <f>2.778*(('äravoolu parameetrid'!$E$4*('äravoolu parameetrid'!$E$7^'äravoolu parameetrid'!$F$4))/('äravoolu parameetrid'!$E$19^'äravoolu parameetrid'!$G$4))</f>
        <v>128.02183620993651</v>
      </c>
      <c r="AJ13" s="4">
        <f>2.778*(('äravoolu parameetrid'!$E$4*('äravoolu parameetrid'!$E$7^'äravoolu parameetrid'!$F$4))/('äravoolu parameetrid'!$E$19^'äravoolu parameetrid'!$G$4))</f>
        <v>128.02183620993651</v>
      </c>
      <c r="AK13" s="4">
        <f>2.778*(('äravoolu parameetrid'!$E$4*('äravoolu parameetrid'!$E$7^'äravoolu parameetrid'!$F$4))/('äravoolu parameetrid'!$E$19^'äravoolu parameetrid'!$G$4))</f>
        <v>128.02183620993651</v>
      </c>
      <c r="AL13" s="4">
        <f>2.778*(('äravoolu parameetrid'!$E$4*('äravoolu parameetrid'!$E$7^'äravoolu parameetrid'!$F$4))/('äravoolu parameetrid'!$E$19^'äravoolu parameetrid'!$G$4))</f>
        <v>128.02183620993651</v>
      </c>
      <c r="AM13" s="4">
        <f>2.778*(('äravoolu parameetrid'!$E$4*('äravoolu parameetrid'!$E$7^'äravoolu parameetrid'!$F$4))/('äravoolu parameetrid'!$E$19^'äravoolu parameetrid'!$G$4))</f>
        <v>128.02183620993651</v>
      </c>
      <c r="AN13" s="4">
        <f>2.778*(('äravoolu parameetrid'!$E$4*('äravoolu parameetrid'!$E$7^'äravoolu parameetrid'!$F$4))/('äravoolu parameetrid'!$E$19^'äravoolu parameetrid'!$G$4))</f>
        <v>128.02183620993651</v>
      </c>
      <c r="AO13" s="4">
        <f>2.778*(('äravoolu parameetrid'!$E$4*('äravoolu parameetrid'!$E$7^'äravoolu parameetrid'!$F$4))/('äravoolu parameetrid'!$E$19^'äravoolu parameetrid'!$G$4))</f>
        <v>128.02183620993651</v>
      </c>
      <c r="AP13" s="4">
        <f>2.778*(('äravoolu parameetrid'!$E$4*('äravoolu parameetrid'!$E$7^'äravoolu parameetrid'!$F$4))/('äravoolu parameetrid'!$E$19^'äravoolu parameetrid'!$G$4))</f>
        <v>128.02183620993651</v>
      </c>
      <c r="AQ13" s="4">
        <f>2.778*(('äravoolu parameetrid'!$E$4*('äravoolu parameetrid'!$E$6^'äravoolu parameetrid'!$F$4))/('äravoolu parameetrid'!$E$19^'äravoolu parameetrid'!$G$4))</f>
        <v>101.42335520404643</v>
      </c>
      <c r="AR13" s="4">
        <f>2.778*(('äravoolu parameetrid'!$E$4*('äravoolu parameetrid'!$E$6^'äravoolu parameetrid'!$F$4))/('äravoolu parameetrid'!$E$19^'äravoolu parameetrid'!$G$4))</f>
        <v>101.42335520404643</v>
      </c>
      <c r="AS13" s="4">
        <f>2.778*(('äravoolu parameetrid'!$E$4*('äravoolu parameetrid'!$E$6^'äravoolu parameetrid'!$F$4))/('äravoolu parameetrid'!$E$19^'äravoolu parameetrid'!$G$4))</f>
        <v>101.42335520404643</v>
      </c>
      <c r="AT13" s="4">
        <f>2.778*(('äravoolu parameetrid'!$E$4*('äravoolu parameetrid'!$E$6^'äravoolu parameetrid'!$F$4))/('äravoolu parameetrid'!$E$19^'äravoolu parameetrid'!$G$4))</f>
        <v>101.42335520404643</v>
      </c>
      <c r="AU13" s="4">
        <f>2.778*(('äravoolu parameetrid'!$E$4*('äravoolu parameetrid'!$E$6^'äravoolu parameetrid'!$F$4))/('äravoolu parameetrid'!$E$19^'äravoolu parameetrid'!$G$4))</f>
        <v>101.42335520404643</v>
      </c>
      <c r="AV13" s="4">
        <f>2.778*(('äravoolu parameetrid'!$E$4*('äravoolu parameetrid'!$E$6^'äravoolu parameetrid'!$F$4))/('äravoolu parameetrid'!$E$19^'äravoolu parameetrid'!$G$4))</f>
        <v>101.42335520404643</v>
      </c>
      <c r="AW13" s="4">
        <f>2.778*(('äravoolu parameetrid'!$E$4*('äravoolu parameetrid'!$E$6^'äravoolu parameetrid'!$F$4))/('äravoolu parameetrid'!$E$19^'äravoolu parameetrid'!$G$4))</f>
        <v>101.42335520404643</v>
      </c>
      <c r="AX13" s="4">
        <f>2.778*(('äravoolu parameetrid'!$E$4*('äravoolu parameetrid'!$E$6^'äravoolu parameetrid'!$F$4))/('äravoolu parameetrid'!$E$19^'äravoolu parameetrid'!$G$4))</f>
        <v>101.42335520404643</v>
      </c>
      <c r="AY13" s="4">
        <f>2.778*(('äravoolu parameetrid'!$E$4*('äravoolu parameetrid'!$E$6^'äravoolu parameetrid'!$F$4))/('äravoolu parameetrid'!$E$19^'äravoolu parameetrid'!$G$4))</f>
        <v>101.42335520404643</v>
      </c>
      <c r="AZ13" s="4">
        <f>2.778*(('äravoolu parameetrid'!$E$4*('äravoolu parameetrid'!$E$6^'äravoolu parameetrid'!$F$4))/('äravoolu parameetrid'!$E$19^'äravoolu parameetrid'!$G$4))</f>
        <v>101.42335520404643</v>
      </c>
      <c r="BA13" s="4">
        <f>2.778*(('äravoolu parameetrid'!$E$4*('äravoolu parameetrid'!$E$6^'äravoolu parameetrid'!$F$4))/('äravoolu parameetrid'!$E$19^'äravoolu parameetrid'!$G$4))</f>
        <v>101.42335520404643</v>
      </c>
      <c r="BB13" s="4">
        <f>2.778*(('äravoolu parameetrid'!$E$4*('äravoolu parameetrid'!$E$6^'äravoolu parameetrid'!$F$4))/('äravoolu parameetrid'!$E$19^'äravoolu parameetrid'!$G$4))</f>
        <v>101.42335520404643</v>
      </c>
      <c r="BC13" s="4">
        <f>2.778*(('äravoolu parameetrid'!$E$4*('äravoolu parameetrid'!$E$7^'äravoolu parameetrid'!$F$4))/('äravoolu parameetrid'!$E$19^'äravoolu parameetrid'!$G$4))</f>
        <v>128.02183620993651</v>
      </c>
      <c r="BD13" s="4">
        <f>2.778*(('äravoolu parameetrid'!$E$4*('äravoolu parameetrid'!$E$6^'äravoolu parameetrid'!$F$4))/('äravoolu parameetrid'!$E$19^'äravoolu parameetrid'!$G$4))</f>
        <v>101.42335520404643</v>
      </c>
      <c r="BE13" s="4">
        <f>2.778*(('äravoolu parameetrid'!$E$4*('äravoolu parameetrid'!$E$6^'äravoolu parameetrid'!$F$4))/('äravoolu parameetrid'!$E$19^'äravoolu parameetrid'!$G$4))</f>
        <v>101.42335520404643</v>
      </c>
      <c r="BF13" s="4">
        <f>2.778*(('äravoolu parameetrid'!$E$4*('äravoolu parameetrid'!$E$7^'äravoolu parameetrid'!$F$4))/('äravoolu parameetrid'!$E$19^'äravoolu parameetrid'!$G$4))</f>
        <v>128.02183620993651</v>
      </c>
      <c r="BG13" s="4">
        <f>2.778*(('äravoolu parameetrid'!$E$4*('äravoolu parameetrid'!$E$6^'äravoolu parameetrid'!$F$4))/('äravoolu parameetrid'!$E$19^'äravoolu parameetrid'!$G$4))</f>
        <v>101.42335520404643</v>
      </c>
      <c r="BH13" s="4">
        <f>2.778*(('äravoolu parameetrid'!$E$4*('äravoolu parameetrid'!$E$6^'äravoolu parameetrid'!$F$4))/('äravoolu parameetrid'!$E$19^'äravoolu parameetrid'!$G$4))</f>
        <v>101.42335520404643</v>
      </c>
      <c r="BI13" s="4">
        <f>2.778*(('äravoolu parameetrid'!$E$4*('äravoolu parameetrid'!$E$6^'äravoolu parameetrid'!$F$4))/('äravoolu parameetrid'!$E$19^'äravoolu parameetrid'!$G$4))</f>
        <v>101.42335520404643</v>
      </c>
      <c r="BJ13" s="4">
        <f>2.778*(('äravoolu parameetrid'!$E$4*('äravoolu parameetrid'!$E$6^'äravoolu parameetrid'!$F$4))/('äravoolu parameetrid'!$E$19^'äravoolu parameetrid'!$G$4))</f>
        <v>101.42335520404643</v>
      </c>
      <c r="BK13" s="4">
        <f>2.778*(('äravoolu parameetrid'!$E$4*('äravoolu parameetrid'!$E$7^'äravoolu parameetrid'!$F$4))/('äravoolu parameetrid'!$E$19^'äravoolu parameetrid'!$G$4))</f>
        <v>128.02183620993651</v>
      </c>
      <c r="BL13" s="4">
        <f>2.778*(('äravoolu parameetrid'!$E$4*('äravoolu parameetrid'!$E$7^'äravoolu parameetrid'!$F$4))/('äravoolu parameetrid'!$E$19^'äravoolu parameetrid'!$G$4))</f>
        <v>128.02183620993651</v>
      </c>
      <c r="BM13" s="4">
        <f>2.778*(('äravoolu parameetrid'!$E$4*('äravoolu parameetrid'!$E$7^'äravoolu parameetrid'!$F$4))/('äravoolu parameetrid'!$E$19^'äravoolu parameetrid'!$G$4))</f>
        <v>128.02183620993651</v>
      </c>
      <c r="BN13" s="4">
        <f>2.778*(('äravoolu parameetrid'!$E$4*('äravoolu parameetrid'!$E$7^'äravoolu parameetrid'!$F$4))/('äravoolu parameetrid'!$E$19^'äravoolu parameetrid'!$G$4))</f>
        <v>128.02183620993651</v>
      </c>
      <c r="BO13" s="4">
        <f>2.778*(('äravoolu parameetrid'!$E$4*('äravoolu parameetrid'!$E$7^'äravoolu parameetrid'!$F$4))/('äravoolu parameetrid'!$E$19^'äravoolu parameetrid'!$G$4))</f>
        <v>128.02183620993651</v>
      </c>
      <c r="BP13" s="4">
        <f>2.778*(('äravoolu parameetrid'!$E$4*('äravoolu parameetrid'!$E$7^'äravoolu parameetrid'!$F$4))/('äravoolu parameetrid'!$E$19^'äravoolu parameetrid'!$G$4))</f>
        <v>128.02183620993651</v>
      </c>
      <c r="BQ13" s="4">
        <f>2.778*(('äravoolu parameetrid'!$E$4*('äravoolu parameetrid'!$E$7^'äravoolu parameetrid'!$F$4))/('äravoolu parameetrid'!$E$19^'äravoolu parameetrid'!$G$4))</f>
        <v>128.02183620993651</v>
      </c>
      <c r="BR13" s="4">
        <f>2.778*(('äravoolu parameetrid'!$E$4*('äravoolu parameetrid'!$E$7^'äravoolu parameetrid'!$F$4))/('äravoolu parameetrid'!$E$19^'äravoolu parameetrid'!$G$4))</f>
        <v>128.02183620993651</v>
      </c>
      <c r="BS13" s="4">
        <f>2.778*(('äravoolu parameetrid'!$E$4*('äravoolu parameetrid'!$E$7^'äravoolu parameetrid'!$F$4))/('äravoolu parameetrid'!$E$19^'äravoolu parameetrid'!$G$4))</f>
        <v>128.02183620993651</v>
      </c>
      <c r="BT13" s="4">
        <f>2.778*(('äravoolu parameetrid'!$E$4*('äravoolu parameetrid'!$E$7^'äravoolu parameetrid'!$F$4))/('äravoolu parameetrid'!$E$19^'äravoolu parameetrid'!$G$4))</f>
        <v>128.02183620993651</v>
      </c>
      <c r="BU13" s="4">
        <f>2.778*(('äravoolu parameetrid'!$E$4*('äravoolu parameetrid'!$E$7^'äravoolu parameetrid'!$F$4))/('äravoolu parameetrid'!$E$19^'äravoolu parameetrid'!$G$4))</f>
        <v>128.02183620993651</v>
      </c>
      <c r="BV13" s="4">
        <f>2.778*(('äravoolu parameetrid'!$E$4*('äravoolu parameetrid'!$E$7^'äravoolu parameetrid'!$F$4))/('äravoolu parameetrid'!$E$19^'äravoolu parameetrid'!$G$4))</f>
        <v>128.02183620993651</v>
      </c>
      <c r="BW13" s="4">
        <f>2.778*(('äravoolu parameetrid'!$E$4*('äravoolu parameetrid'!$E$7^'äravoolu parameetrid'!$F$4))/('äravoolu parameetrid'!$E$19^'äravoolu parameetrid'!$G$4))</f>
        <v>128.02183620993651</v>
      </c>
      <c r="BX13" s="4">
        <f>2.778*(('äravoolu parameetrid'!$E$4*('äravoolu parameetrid'!$E$7^'äravoolu parameetrid'!$F$4))/('äravoolu parameetrid'!$E$19^'äravoolu parameetrid'!$G$4))</f>
        <v>128.02183620993651</v>
      </c>
      <c r="BY13" s="4">
        <f>2.778*(('äravoolu parameetrid'!$E$4*('äravoolu parameetrid'!$E$7^'äravoolu parameetrid'!$F$4))/('äravoolu parameetrid'!$E$19^'äravoolu parameetrid'!$G$4))</f>
        <v>128.02183620993651</v>
      </c>
      <c r="BZ13" s="4">
        <f>2.778*(('äravoolu parameetrid'!$E$4*('äravoolu parameetrid'!$E$7^'äravoolu parameetrid'!$F$4))/('äravoolu parameetrid'!$E$19^'äravoolu parameetrid'!$G$4))</f>
        <v>128.02183620993651</v>
      </c>
      <c r="CA13" s="4">
        <f>2.778*(('äravoolu parameetrid'!$E$4*('äravoolu parameetrid'!$E$7^'äravoolu parameetrid'!$F$4))/('äravoolu parameetrid'!$E$19^'äravoolu parameetrid'!$G$4))</f>
        <v>128.02183620993651</v>
      </c>
      <c r="CB13" s="4">
        <f>2.778*(('äravoolu parameetrid'!$E$4*('äravoolu parameetrid'!$E$7^'äravoolu parameetrid'!$F$4))/('äravoolu parameetrid'!$E$19^'äravoolu parameetrid'!$G$4))</f>
        <v>128.02183620993651</v>
      </c>
      <c r="CC13" s="4">
        <f>2.778*(('äravoolu parameetrid'!$E$4*('äravoolu parameetrid'!$E$7^'äravoolu parameetrid'!$F$4))/('äravoolu parameetrid'!$E$19^'äravoolu parameetrid'!$G$4))</f>
        <v>128.02183620993651</v>
      </c>
      <c r="CD13" s="4">
        <f>2.778*(('äravoolu parameetrid'!$E$4*('äravoolu parameetrid'!$E$7^'äravoolu parameetrid'!$F$4))/('äravoolu parameetrid'!$E$19^'äravoolu parameetrid'!$G$4))</f>
        <v>128.02183620993651</v>
      </c>
      <c r="CE13" s="4">
        <f>2.778*(('äravoolu parameetrid'!$E$4*('äravoolu parameetrid'!$E$7^'äravoolu parameetrid'!$F$4))/('äravoolu parameetrid'!$E$19^'äravoolu parameetrid'!$G$4))</f>
        <v>128.02183620993651</v>
      </c>
      <c r="CF13" s="4">
        <f>2.778*(('äravoolu parameetrid'!$E$4*('äravoolu parameetrid'!$E$7^'äravoolu parameetrid'!$F$4))/('äravoolu parameetrid'!$E$19^'äravoolu parameetrid'!$G$4))</f>
        <v>128.02183620993651</v>
      </c>
      <c r="CG13" s="4">
        <f>2.778*(('äravoolu parameetrid'!$E$4*('äravoolu parameetrid'!$E$7^'äravoolu parameetrid'!$F$4))/('äravoolu parameetrid'!$E$19^'äravoolu parameetrid'!$G$4))</f>
        <v>128.02183620993651</v>
      </c>
      <c r="CH13" s="4">
        <f>2.778*(('äravoolu parameetrid'!$E$4*('äravoolu parameetrid'!$E$7^'äravoolu parameetrid'!$F$4))/('äravoolu parameetrid'!$E$19^'äravoolu parameetrid'!$G$4))</f>
        <v>128.02183620993651</v>
      </c>
      <c r="CI13" s="4">
        <f>2.778*(('äravoolu parameetrid'!$E$4*('äravoolu parameetrid'!$E$7^'äravoolu parameetrid'!$F$4))/('äravoolu parameetrid'!$E$19^'äravoolu parameetrid'!$G$4))</f>
        <v>128.02183620993651</v>
      </c>
      <c r="CJ13" s="4">
        <f>2.778*(('äravoolu parameetrid'!$E$4*('äravoolu parameetrid'!$E$7^'äravoolu parameetrid'!$F$4))/('äravoolu parameetrid'!$E$19^'äravoolu parameetrid'!$G$4))</f>
        <v>128.02183620993651</v>
      </c>
    </row>
    <row r="14" spans="2:88" x14ac:dyDescent="0.25">
      <c r="B14" s="32"/>
      <c r="C14" s="5" t="s">
        <v>183</v>
      </c>
      <c r="D14" s="5" t="s">
        <v>184</v>
      </c>
      <c r="E14" s="3">
        <f>AVERAGE('äravoolu parameetrid'!$E$14:$G$14)</f>
        <v>0.3</v>
      </c>
      <c r="F14" s="3">
        <f>AVERAGE('äravoolu parameetrid'!$E$14:$G$14)</f>
        <v>0.3</v>
      </c>
      <c r="G14" s="3">
        <f>AVERAGE('äravoolu parameetrid'!$E$14:$G$14)</f>
        <v>0.3</v>
      </c>
      <c r="H14" s="3">
        <f>AVERAGE('äravoolu parameetrid'!$E$14:$G$14)</f>
        <v>0.3</v>
      </c>
      <c r="I14" s="3">
        <f>AVERAGE('äravoolu parameetrid'!$E$14:$G$14)</f>
        <v>0.3</v>
      </c>
      <c r="J14" s="3">
        <f>AVERAGE('äravoolu parameetrid'!$E$14:$G$14)</f>
        <v>0.3</v>
      </c>
      <c r="K14" s="3">
        <f>AVERAGE('äravoolu parameetrid'!$E$14:$G$14)</f>
        <v>0.3</v>
      </c>
      <c r="L14" s="3">
        <f>AVERAGE('äravoolu parameetrid'!$E$14:$G$14)</f>
        <v>0.3</v>
      </c>
      <c r="M14" s="3">
        <f>AVERAGE('äravoolu parameetrid'!$E$14:$G$14)</f>
        <v>0.3</v>
      </c>
      <c r="N14" s="3">
        <f>AVERAGE('äravoolu parameetrid'!$E$14:$G$14)</f>
        <v>0.3</v>
      </c>
      <c r="O14" s="3">
        <f>AVERAGE('äravoolu parameetrid'!$E$14:$G$14)</f>
        <v>0.3</v>
      </c>
      <c r="P14" s="3">
        <f>AVERAGE('äravoolu parameetrid'!$E$14:$G$14)</f>
        <v>0.3</v>
      </c>
      <c r="Q14" s="3">
        <f>AVERAGE('äravoolu parameetrid'!$E$14:$G$14)</f>
        <v>0.3</v>
      </c>
      <c r="R14" s="3">
        <f>AVERAGE('äravoolu parameetrid'!$E$14:$G$14)</f>
        <v>0.3</v>
      </c>
      <c r="S14" s="3">
        <f>AVERAGE('äravoolu parameetrid'!$E$14:$G$14)</f>
        <v>0.3</v>
      </c>
      <c r="T14" s="3">
        <f>AVERAGE('äravoolu parameetrid'!$E$14:$G$14)</f>
        <v>0.3</v>
      </c>
      <c r="U14" s="3">
        <f>AVERAGE('äravoolu parameetrid'!$E$14:$G$14)</f>
        <v>0.3</v>
      </c>
      <c r="V14" s="3">
        <f>AVERAGE('äravoolu parameetrid'!$E$14:$G$14)</f>
        <v>0.3</v>
      </c>
      <c r="W14" s="3">
        <f>AVERAGE('äravoolu parameetrid'!$E$14:$G$14)</f>
        <v>0.3</v>
      </c>
      <c r="X14" s="3">
        <f>AVERAGE('äravoolu parameetrid'!$E$14:$G$14)</f>
        <v>0.3</v>
      </c>
      <c r="Y14" s="3">
        <f>AVERAGE('äravoolu parameetrid'!$E$14:$G$14)</f>
        <v>0.3</v>
      </c>
      <c r="Z14" s="3">
        <f>AVERAGE('äravoolu parameetrid'!$E$14:$G$14)</f>
        <v>0.3</v>
      </c>
      <c r="AA14" s="3">
        <f>AVERAGE('äravoolu parameetrid'!$E$14:$G$14)</f>
        <v>0.3</v>
      </c>
      <c r="AB14" s="3">
        <f>AVERAGE('äravoolu parameetrid'!$E$14:$G$14)</f>
        <v>0.3</v>
      </c>
      <c r="AC14" s="3">
        <f>AVERAGE('äravoolu parameetrid'!$E$14:$G$14)</f>
        <v>0.3</v>
      </c>
      <c r="AD14" s="3">
        <f>AVERAGE('äravoolu parameetrid'!$E$14:$G$14)</f>
        <v>0.3</v>
      </c>
      <c r="AE14" s="3">
        <f>AVERAGE('äravoolu parameetrid'!$E$14:$G$14)</f>
        <v>0.3</v>
      </c>
      <c r="AF14" s="3">
        <f>AVERAGE('äravoolu parameetrid'!$E$14:$G$14)</f>
        <v>0.3</v>
      </c>
      <c r="AG14" s="3">
        <f>AVERAGE('äravoolu parameetrid'!$E$14:$G$14)</f>
        <v>0.3</v>
      </c>
      <c r="AH14" s="3">
        <f>AVERAGE('äravoolu parameetrid'!$E$14:$G$14)</f>
        <v>0.3</v>
      </c>
      <c r="AI14" s="3">
        <f>AVERAGE('äravoolu parameetrid'!$E$14:$G$14)</f>
        <v>0.3</v>
      </c>
      <c r="AJ14" s="3">
        <f>AVERAGE('äravoolu parameetrid'!$E$14:$G$14)</f>
        <v>0.3</v>
      </c>
      <c r="AK14" s="3">
        <f>AVERAGE('äravoolu parameetrid'!$E$14:$G$14)</f>
        <v>0.3</v>
      </c>
      <c r="AL14" s="3">
        <f>AVERAGE('äravoolu parameetrid'!$E$14:$G$14)</f>
        <v>0.3</v>
      </c>
      <c r="AM14" s="3">
        <f>AVERAGE('äravoolu parameetrid'!$E$14:$G$14)</f>
        <v>0.3</v>
      </c>
      <c r="AN14" s="3">
        <f>AVERAGE('äravoolu parameetrid'!$E$14:$G$14)</f>
        <v>0.3</v>
      </c>
      <c r="AO14" s="3">
        <f>AVERAGE('äravoolu parameetrid'!$E$14:$G$14)</f>
        <v>0.3</v>
      </c>
      <c r="AP14" s="3">
        <f>AVERAGE('äravoolu parameetrid'!$E$14:$G$14)</f>
        <v>0.3</v>
      </c>
      <c r="AQ14" s="3">
        <f>AVERAGE('äravoolu parameetrid'!$E$14:$G$14)</f>
        <v>0.3</v>
      </c>
      <c r="AR14" s="3">
        <f>AVERAGE('äravoolu parameetrid'!$E$14:$G$14)</f>
        <v>0.3</v>
      </c>
      <c r="AS14" s="3">
        <f>AVERAGE('äravoolu parameetrid'!$E$14:$G$14)</f>
        <v>0.3</v>
      </c>
      <c r="AT14" s="3">
        <f>AVERAGE('äravoolu parameetrid'!$E$14:$G$14)</f>
        <v>0.3</v>
      </c>
      <c r="AU14" s="3">
        <f>AVERAGE('äravoolu parameetrid'!$E$14:$G$14)</f>
        <v>0.3</v>
      </c>
      <c r="AV14" s="3">
        <f>AVERAGE('äravoolu parameetrid'!$E$14:$G$14)</f>
        <v>0.3</v>
      </c>
      <c r="AW14" s="3">
        <f>AVERAGE('äravoolu parameetrid'!$E$14:$G$14)</f>
        <v>0.3</v>
      </c>
      <c r="AX14" s="3">
        <f>AVERAGE('äravoolu parameetrid'!$E$14:$G$14)</f>
        <v>0.3</v>
      </c>
      <c r="AY14" s="3">
        <f>AVERAGE('äravoolu parameetrid'!$E$14:$G$14)</f>
        <v>0.3</v>
      </c>
      <c r="AZ14" s="3">
        <f>AVERAGE('äravoolu parameetrid'!$E$14:$G$14)</f>
        <v>0.3</v>
      </c>
      <c r="BA14" s="3">
        <f>AVERAGE('äravoolu parameetrid'!$E$14:$G$14)</f>
        <v>0.3</v>
      </c>
      <c r="BB14" s="3">
        <f>AVERAGE('äravoolu parameetrid'!$E$14:$G$14)</f>
        <v>0.3</v>
      </c>
      <c r="BC14" s="3">
        <f>AVERAGE('äravoolu parameetrid'!$E$14:$G$14)</f>
        <v>0.3</v>
      </c>
      <c r="BD14" s="3">
        <f>AVERAGE('äravoolu parameetrid'!$E$14:$G$14)</f>
        <v>0.3</v>
      </c>
      <c r="BE14" s="3">
        <f>AVERAGE('äravoolu parameetrid'!$E$14:$G$14)</f>
        <v>0.3</v>
      </c>
      <c r="BF14" s="3">
        <f>AVERAGE('äravoolu parameetrid'!$E$14:$G$14)</f>
        <v>0.3</v>
      </c>
      <c r="BG14" s="3">
        <f>AVERAGE('äravoolu parameetrid'!$E$14:$G$14)</f>
        <v>0.3</v>
      </c>
      <c r="BH14" s="3">
        <f>AVERAGE('äravoolu parameetrid'!$E$14:$G$14)</f>
        <v>0.3</v>
      </c>
      <c r="BI14" s="3">
        <f>AVERAGE('äravoolu parameetrid'!$E$14:$G$14)</f>
        <v>0.3</v>
      </c>
      <c r="BJ14" s="3">
        <f>AVERAGE('äravoolu parameetrid'!$E$14:$G$14)</f>
        <v>0.3</v>
      </c>
      <c r="BK14" s="3">
        <f>AVERAGE('äravoolu parameetrid'!$E$14:$G$14)</f>
        <v>0.3</v>
      </c>
      <c r="BL14" s="3">
        <f>AVERAGE('äravoolu parameetrid'!$E$14:$G$14)</f>
        <v>0.3</v>
      </c>
      <c r="BM14" s="3">
        <f>AVERAGE('äravoolu parameetrid'!$E$14:$G$14)</f>
        <v>0.3</v>
      </c>
      <c r="BN14" s="3">
        <f>AVERAGE('äravoolu parameetrid'!$E$14:$G$14)</f>
        <v>0.3</v>
      </c>
      <c r="BO14" s="3">
        <f>AVERAGE('äravoolu parameetrid'!$E$14:$G$14)</f>
        <v>0.3</v>
      </c>
      <c r="BP14" s="3">
        <f>AVERAGE('äravoolu parameetrid'!$E$14:$G$14)</f>
        <v>0.3</v>
      </c>
      <c r="BQ14" s="3">
        <f>AVERAGE('äravoolu parameetrid'!$E$14:$G$14)</f>
        <v>0.3</v>
      </c>
      <c r="BR14" s="3">
        <f>AVERAGE('äravoolu parameetrid'!$E$14:$G$14)</f>
        <v>0.3</v>
      </c>
      <c r="BS14" s="3">
        <f>AVERAGE('äravoolu parameetrid'!$E$14:$G$14)</f>
        <v>0.3</v>
      </c>
      <c r="BT14" s="3">
        <f>AVERAGE('äravoolu parameetrid'!$E$14:$G$14)</f>
        <v>0.3</v>
      </c>
      <c r="BU14" s="3">
        <f>AVERAGE('äravoolu parameetrid'!$E$14:$G$14)</f>
        <v>0.3</v>
      </c>
      <c r="BV14" s="3">
        <f>AVERAGE('äravoolu parameetrid'!$E$14:$G$14)</f>
        <v>0.3</v>
      </c>
      <c r="BW14" s="3">
        <f>AVERAGE('äravoolu parameetrid'!$E$14:$G$14)</f>
        <v>0.3</v>
      </c>
      <c r="BX14" s="3">
        <f>AVERAGE('äravoolu parameetrid'!$E$14:$G$14)</f>
        <v>0.3</v>
      </c>
      <c r="BY14" s="3">
        <f>AVERAGE('äravoolu parameetrid'!$E$14:$G$14)</f>
        <v>0.3</v>
      </c>
      <c r="BZ14" s="3">
        <f>AVERAGE('äravoolu parameetrid'!$E$14:$G$14)</f>
        <v>0.3</v>
      </c>
      <c r="CA14" s="3">
        <f>AVERAGE('äravoolu parameetrid'!$E$14:$G$14)</f>
        <v>0.3</v>
      </c>
      <c r="CB14" s="3">
        <f>AVERAGE('äravoolu parameetrid'!$E$14:$G$14)</f>
        <v>0.3</v>
      </c>
      <c r="CC14" s="3">
        <f>AVERAGE('äravoolu parameetrid'!$E$14:$G$14)</f>
        <v>0.3</v>
      </c>
      <c r="CD14" s="3">
        <f>AVERAGE('äravoolu parameetrid'!$E$14:$G$14)</f>
        <v>0.3</v>
      </c>
      <c r="CE14" s="3">
        <f>AVERAGE('äravoolu parameetrid'!$E$14:$G$14)</f>
        <v>0.3</v>
      </c>
      <c r="CF14" s="3">
        <f>AVERAGE('äravoolu parameetrid'!$E$14:$G$14)</f>
        <v>0.3</v>
      </c>
      <c r="CG14" s="3">
        <f>AVERAGE('äravoolu parameetrid'!$E$14:$G$14)</f>
        <v>0.3</v>
      </c>
      <c r="CH14" s="3">
        <f>AVERAGE('äravoolu parameetrid'!$E$14:$G$14)</f>
        <v>0.3</v>
      </c>
      <c r="CI14" s="3">
        <f>AVERAGE('äravoolu parameetrid'!$E$14:$G$14)</f>
        <v>0.3</v>
      </c>
      <c r="CJ14" s="3">
        <f>AVERAGE('äravoolu parameetrid'!$E$14:$G$14)</f>
        <v>0.3</v>
      </c>
    </row>
    <row r="15" spans="2:88" x14ac:dyDescent="0.25">
      <c r="B15" s="33"/>
      <c r="C15" s="5" t="s">
        <v>185</v>
      </c>
      <c r="D15" s="5" t="s">
        <v>186</v>
      </c>
      <c r="E15" s="4">
        <f>E13*E14*E12</f>
        <v>65.748174422337087</v>
      </c>
      <c r="F15" s="4">
        <f t="shared" ref="F15" si="58">F13*F14*F12</f>
        <v>11.91755273278299</v>
      </c>
      <c r="G15" s="4">
        <f t="shared" ref="G15" si="59">G13*G14*G12</f>
        <v>3.6793475726735747</v>
      </c>
      <c r="H15" s="4">
        <f t="shared" ref="H15" si="60">H13*H14*H12</f>
        <v>3.8829022922473739</v>
      </c>
      <c r="I15" s="4">
        <f t="shared" ref="I15" si="61">I13*I14*I12</f>
        <v>13.987665824297663</v>
      </c>
      <c r="J15" s="4">
        <f t="shared" ref="J15" si="62">J13*J14*J12</f>
        <v>24.11547328686574</v>
      </c>
      <c r="K15" s="4">
        <f t="shared" ref="K15" si="63">K13*K14*K12</f>
        <v>46.191558722907196</v>
      </c>
      <c r="L15" s="4">
        <f t="shared" ref="L15" si="64">L13*L14*L12</f>
        <v>15.685235372441419</v>
      </c>
      <c r="M15" s="4">
        <f t="shared" ref="M15" si="65">M13*M14*M12</f>
        <v>0</v>
      </c>
      <c r="N15" s="4">
        <f t="shared" ref="N15" si="66">N13*N14*N12</f>
        <v>93.831044413348749</v>
      </c>
      <c r="O15" s="4">
        <f t="shared" ref="O15" si="67">O13*O14*O12</f>
        <v>7.3694209891260138</v>
      </c>
      <c r="P15" s="4">
        <f t="shared" ref="P15" si="68">P13*P14*P12</f>
        <v>64.849461132143333</v>
      </c>
      <c r="Q15" s="4">
        <f t="shared" ref="Q15" si="69">Q13*Q14*Q12</f>
        <v>30.659949553917691</v>
      </c>
      <c r="R15" s="4">
        <f t="shared" ref="R15" si="70">R13*R14*R12</f>
        <v>15.980965814086375</v>
      </c>
      <c r="S15" s="4">
        <f t="shared" ref="S15" si="71">S13*S14*S12</f>
        <v>8.2609322813695822</v>
      </c>
      <c r="T15" s="4">
        <f t="shared" ref="T15" si="72">T13*T14*T12</f>
        <v>43.09599072335093</v>
      </c>
      <c r="U15" s="4">
        <f t="shared" ref="U15" si="73">U13*U14*U12</f>
        <v>79.397862599040508</v>
      </c>
      <c r="V15" s="4">
        <f t="shared" ref="V15" si="74">V13*V14*V12</f>
        <v>7.0322394630118126</v>
      </c>
      <c r="W15" s="4">
        <f t="shared" ref="W15" si="75">W13*W14*W12</f>
        <v>18.822146258766939</v>
      </c>
      <c r="X15" s="4">
        <f t="shared" ref="X15" si="76">X13*X14*X12</f>
        <v>19.253203947612349</v>
      </c>
      <c r="Y15" s="4">
        <f t="shared" ref="Y15" si="77">Y13*Y14*Y12</f>
        <v>9.9703406040298539</v>
      </c>
      <c r="Z15" s="4">
        <f t="shared" ref="Z15" si="78">Z13*Z14*Z12</f>
        <v>5.4312206711766864</v>
      </c>
      <c r="AA15" s="4">
        <f t="shared" ref="AA15" si="79">AA13*AA14*AA12</f>
        <v>1.4422401110015401</v>
      </c>
      <c r="AB15" s="4">
        <f t="shared" ref="AB15" si="80">AB13*AB14*AB12</f>
        <v>1.9625747490983265</v>
      </c>
      <c r="AC15" s="4">
        <f t="shared" ref="AC15" si="81">AC13*AC14*AC12</f>
        <v>2.0051397323839981</v>
      </c>
      <c r="AD15" s="4">
        <f t="shared" ref="AD15" si="82">AD13*AD14*AD12</f>
        <v>11.982843869250056</v>
      </c>
      <c r="AE15" s="4">
        <f t="shared" ref="AE15" si="83">AE13*AE14*AE12</f>
        <v>9.0793086240086964</v>
      </c>
      <c r="AF15" s="4">
        <f t="shared" ref="AF15" si="84">AF13*AF14*AF12</f>
        <v>22.951754795717417</v>
      </c>
      <c r="AG15" s="4">
        <f t="shared" ref="AG15" si="85">AG13*AG14*AG12</f>
        <v>23.055452483047461</v>
      </c>
      <c r="AH15" s="4">
        <f t="shared" ref="AH15" si="86">AH13*AH14*AH12</f>
        <v>17.344398369722196</v>
      </c>
      <c r="AI15" s="4">
        <f t="shared" ref="AI15" si="87">AI13*AI14*AI12</f>
        <v>38.629308857986238</v>
      </c>
      <c r="AJ15" s="4">
        <f t="shared" ref="AJ15" si="88">AJ13*AJ14*AJ12</f>
        <v>31.278295022811687</v>
      </c>
      <c r="AK15" s="4">
        <f t="shared" ref="AK15" si="89">AK13*AK14*AK12</f>
        <v>6.1796140338536345</v>
      </c>
      <c r="AL15" s="4">
        <f t="shared" ref="AL15" si="90">AL13*AL14*AL12</f>
        <v>13.791792414896458</v>
      </c>
      <c r="AM15" s="4">
        <f t="shared" ref="AM15" si="91">AM13*AM14*AM12</f>
        <v>0.3149337170764438</v>
      </c>
      <c r="AN15" s="4">
        <f t="shared" ref="AN15" si="92">AN13*AN14*AN12</f>
        <v>3.3951390962875161</v>
      </c>
      <c r="AO15" s="4">
        <f t="shared" ref="AO15" si="93">AO13*AO14*AO12</f>
        <v>85.09739474710689</v>
      </c>
      <c r="AP15" s="4">
        <f t="shared" ref="AP15" si="94">AP13*AP14*AP12</f>
        <v>18.323765416728211</v>
      </c>
      <c r="AQ15" s="4">
        <f t="shared" ref="AQ15" si="95">AQ13*AQ14*AQ12</f>
        <v>17.480315269417403</v>
      </c>
      <c r="AR15" s="4">
        <f t="shared" ref="AR15" si="96">AR13*AR14*AR12</f>
        <v>11.276248631585881</v>
      </c>
      <c r="AS15" s="4">
        <f t="shared" ref="AS15" si="97">AS13*AS14*AS12</f>
        <v>3.8855287378670189</v>
      </c>
      <c r="AT15" s="4">
        <f t="shared" ref="AT15" si="98">AT13*AT14*AT12</f>
        <v>1.8286630943289572</v>
      </c>
      <c r="AU15" s="4">
        <f t="shared" ref="AU15" si="99">AU13*AU14*AU12</f>
        <v>3.4199955374804456</v>
      </c>
      <c r="AV15" s="4">
        <f t="shared" ref="AV15" si="100">AV13*AV14*AV12</f>
        <v>2.7871138010071959</v>
      </c>
      <c r="AW15" s="4">
        <f t="shared" ref="AW15" si="101">AW13*AW14*AW12</f>
        <v>6.1584261279896992</v>
      </c>
      <c r="AX15" s="4">
        <f t="shared" ref="AX15" si="102">AX13*AX14*AX12</f>
        <v>4.9291750629166566</v>
      </c>
      <c r="AY15" s="4">
        <f t="shared" ref="AY15" si="103">AY13*AY14*AY12</f>
        <v>3.0944265672754567</v>
      </c>
      <c r="AZ15" s="4">
        <f t="shared" ref="AZ15" si="104">AZ13*AZ14*AZ12</f>
        <v>30.9351375707862</v>
      </c>
      <c r="BA15" s="4">
        <f t="shared" ref="BA15" si="105">BA13*BA14*BA12</f>
        <v>10.549043174772869</v>
      </c>
      <c r="BB15" s="4">
        <f t="shared" ref="BB15" si="106">BB13*BB14*BB12</f>
        <v>15.50560254359462</v>
      </c>
      <c r="BC15" s="4">
        <f t="shared" ref="BC15" si="107">BC13*BC14*BC12</f>
        <v>21.676657307066449</v>
      </c>
      <c r="BD15" s="4">
        <f t="shared" ref="BD15" si="108">BD13*BD14*BD12</f>
        <v>19.342448070963695</v>
      </c>
      <c r="BE15" s="4">
        <f t="shared" ref="BE15" si="109">BE13*BE14*BE12</f>
        <v>6.4474826903212321</v>
      </c>
      <c r="BF15" s="4">
        <f t="shared" ref="BF15" si="110">BF13*BF14*BF12</f>
        <v>99.311659221496129</v>
      </c>
      <c r="BG15" s="4">
        <f t="shared" ref="BG15" si="111">BG13*BG14*BG12</f>
        <v>21.70966918142614</v>
      </c>
      <c r="BH15" s="4">
        <f t="shared" ref="BH15" si="112">BH13*BH14*BH12</f>
        <v>15.490389040314012</v>
      </c>
      <c r="BI15" s="4">
        <f t="shared" ref="BI15" si="113">BI13*BI14*BI12</f>
        <v>15.082667152393745</v>
      </c>
      <c r="BJ15" s="4">
        <f t="shared" ref="BJ15" si="114">BJ13*BJ14*BJ12</f>
        <v>10.457762155089227</v>
      </c>
      <c r="BK15" s="4">
        <f t="shared" ref="BK15" si="115">BK13*BK14*BK12</f>
        <v>17.997309734392875</v>
      </c>
      <c r="BL15" s="4">
        <f t="shared" ref="BL15" si="116">BL13*BL14*BL12</f>
        <v>4.190154699151222</v>
      </c>
      <c r="BM15" s="4">
        <f t="shared" ref="BM15" si="117">BM13*BM14*BM12</f>
        <v>0</v>
      </c>
      <c r="BN15" s="4">
        <f t="shared" ref="BN15" si="118">BN13*BN14*BN12</f>
        <v>0.23427996026418382</v>
      </c>
      <c r="BO15" s="4">
        <f t="shared" ref="BO15" si="119">BO13*BO14*BO12</f>
        <v>3.8368144312117969</v>
      </c>
      <c r="BP15" s="4">
        <f t="shared" ref="BP15" si="120">BP13*BP14*BP12</f>
        <v>0.26884585604086664</v>
      </c>
      <c r="BQ15" s="4">
        <f t="shared" ref="BQ15" si="121">BQ13*BQ14*BQ12</f>
        <v>7.6813101725961896E-2</v>
      </c>
      <c r="BR15" s="4">
        <f t="shared" ref="BR15" si="122">BR13*BR14*BR12</f>
        <v>4.9237198206341581</v>
      </c>
      <c r="BS15" s="4">
        <f t="shared" ref="BS15" si="123">BS13*BS14*BS12</f>
        <v>0.38790616371610759</v>
      </c>
      <c r="BT15" s="4">
        <f t="shared" ref="BT15" si="124">BT13*BT14*BT12</f>
        <v>2.5079477713526561</v>
      </c>
      <c r="BU15" s="4">
        <f t="shared" ref="BU15" si="125">BU13*BU14*BU12</f>
        <v>7.4163049716416216</v>
      </c>
      <c r="BV15" s="4">
        <f t="shared" ref="BV15" si="126">BV13*BV14*BV12</f>
        <v>7.2089095969815249</v>
      </c>
      <c r="BW15" s="4">
        <f t="shared" ref="BW15" si="127">BW13*BW14*BW12</f>
        <v>3.8598583617295859</v>
      </c>
      <c r="BX15" s="4">
        <f t="shared" ref="BX15" si="128">BX13*BX14*BX12</f>
        <v>27.088140323660465</v>
      </c>
      <c r="BY15" s="4">
        <f t="shared" ref="BY15" si="129">BY13*BY14*BY12</f>
        <v>144.12442276842231</v>
      </c>
      <c r="BZ15" s="4">
        <f t="shared" ref="BZ15" si="130">BZ13*BZ14*BZ12</f>
        <v>1.2098063521839</v>
      </c>
      <c r="CA15" s="4">
        <f t="shared" ref="CA15" si="131">CA13*CA14*CA12</f>
        <v>5.0619834037408893</v>
      </c>
      <c r="CB15" s="4">
        <f t="shared" ref="CB15" si="132">CB13*CB14*CB12</f>
        <v>1.8435144414230857</v>
      </c>
      <c r="CC15" s="4">
        <f t="shared" ref="CC15" si="133">CC13*CC14*CC12</f>
        <v>1.1253119402853418</v>
      </c>
      <c r="CD15" s="4">
        <f t="shared" ref="CD15" si="134">CD13*CD14*CD12</f>
        <v>2.1930140542762122</v>
      </c>
      <c r="CE15" s="4">
        <f t="shared" ref="CE15" si="135">CE13*CE14*CE12</f>
        <v>0.4724005756146657</v>
      </c>
      <c r="CF15" s="4">
        <f t="shared" ref="CF15" si="136">CF13*CF14*CF12</f>
        <v>1.8742396821134706</v>
      </c>
      <c r="CG15" s="4">
        <f t="shared" ref="CG15" si="137">CG13*CG14*CG12</f>
        <v>3.5526059548257378</v>
      </c>
      <c r="CH15" s="4">
        <f t="shared" ref="CH15" si="138">CH13*CH14*CH12</f>
        <v>6.275630411011087</v>
      </c>
      <c r="CI15" s="4">
        <f t="shared" ref="CI15" si="139">CI13*CI14*CI12</f>
        <v>0</v>
      </c>
      <c r="CJ15" s="4">
        <f t="shared" ref="CJ15" si="140">CJ13*CJ14*CJ12</f>
        <v>6.2794710660973854</v>
      </c>
    </row>
    <row r="16" spans="2:88" x14ac:dyDescent="0.25">
      <c r="B16" s="31" t="s">
        <v>227</v>
      </c>
      <c r="C16" s="29" t="s">
        <v>182</v>
      </c>
      <c r="D16" s="5" t="s">
        <v>179</v>
      </c>
      <c r="E16" s="3">
        <f>E4-E6-E11-E21</f>
        <v>4374315.4000000004</v>
      </c>
      <c r="F16" s="3">
        <f t="shared" ref="F16:BJ16" si="141">F4-F6-F11-F21</f>
        <v>2729652.5</v>
      </c>
      <c r="G16" s="3">
        <f t="shared" si="141"/>
        <v>60276.959999999992</v>
      </c>
      <c r="H16" s="3">
        <f t="shared" si="141"/>
        <v>87731</v>
      </c>
      <c r="I16" s="3">
        <f t="shared" si="141"/>
        <v>327645</v>
      </c>
      <c r="J16" s="3">
        <f t="shared" si="141"/>
        <v>483039.55000000005</v>
      </c>
      <c r="K16" s="3">
        <f t="shared" si="141"/>
        <v>855690.75</v>
      </c>
      <c r="L16" s="3">
        <f t="shared" si="141"/>
        <v>561023.43999999994</v>
      </c>
      <c r="M16" s="3">
        <f t="shared" si="141"/>
        <v>288864.7</v>
      </c>
      <c r="N16" s="3">
        <f t="shared" si="141"/>
        <v>5469240.7999999998</v>
      </c>
      <c r="O16" s="3">
        <f t="shared" si="141"/>
        <v>444382</v>
      </c>
      <c r="P16" s="3">
        <f t="shared" si="141"/>
        <v>1868977.3</v>
      </c>
      <c r="Q16" s="3">
        <f t="shared" si="141"/>
        <v>399144.8</v>
      </c>
      <c r="R16" s="3">
        <f t="shared" si="141"/>
        <v>1202085.8899999999</v>
      </c>
      <c r="S16" s="3">
        <f t="shared" si="141"/>
        <v>507143.64</v>
      </c>
      <c r="T16" s="3">
        <f t="shared" si="141"/>
        <v>2221532.66</v>
      </c>
      <c r="U16" s="3">
        <f t="shared" si="141"/>
        <v>3045984.48</v>
      </c>
      <c r="V16" s="3">
        <f t="shared" si="141"/>
        <v>65209.040000000008</v>
      </c>
      <c r="W16" s="3">
        <f t="shared" si="141"/>
        <v>392805.88</v>
      </c>
      <c r="X16" s="3">
        <f t="shared" si="141"/>
        <v>930137.33000000007</v>
      </c>
      <c r="Y16" s="3">
        <f t="shared" si="141"/>
        <v>1707945.2</v>
      </c>
      <c r="Z16" s="3">
        <f t="shared" si="141"/>
        <v>964873.05</v>
      </c>
      <c r="AA16" s="3">
        <f t="shared" si="141"/>
        <v>365191</v>
      </c>
      <c r="AB16" s="3">
        <f t="shared" si="141"/>
        <v>843641.6399999999</v>
      </c>
      <c r="AC16" s="3">
        <f t="shared" si="141"/>
        <v>529660</v>
      </c>
      <c r="AD16" s="3">
        <f t="shared" si="141"/>
        <v>1041571.5800000001</v>
      </c>
      <c r="AE16" s="3">
        <f t="shared" si="141"/>
        <v>845429.3</v>
      </c>
      <c r="AF16" s="3">
        <f t="shared" si="141"/>
        <v>285834</v>
      </c>
      <c r="AG16" s="3">
        <f t="shared" si="141"/>
        <v>766978</v>
      </c>
      <c r="AH16" s="3">
        <f t="shared" si="141"/>
        <v>2445948.6</v>
      </c>
      <c r="AI16" s="3">
        <f t="shared" si="141"/>
        <v>5506431.3399999999</v>
      </c>
      <c r="AJ16" s="3">
        <f t="shared" si="141"/>
        <v>1388997.92</v>
      </c>
      <c r="AK16" s="3">
        <f t="shared" si="141"/>
        <v>1376688.4</v>
      </c>
      <c r="AL16" s="3">
        <f t="shared" si="141"/>
        <v>831343.4</v>
      </c>
      <c r="AM16" s="3">
        <f t="shared" si="141"/>
        <v>1135259</v>
      </c>
      <c r="AN16" s="3">
        <f t="shared" si="141"/>
        <v>941582</v>
      </c>
      <c r="AO16" s="3">
        <f t="shared" si="141"/>
        <v>2258151.52</v>
      </c>
      <c r="AP16" s="3">
        <f t="shared" si="141"/>
        <v>2889880</v>
      </c>
      <c r="AQ16" s="3">
        <f t="shared" si="141"/>
        <v>1857056</v>
      </c>
      <c r="AR16" s="3">
        <f t="shared" si="141"/>
        <v>3374033</v>
      </c>
      <c r="AS16" s="3">
        <f t="shared" si="141"/>
        <v>705967</v>
      </c>
      <c r="AT16" s="3">
        <f t="shared" si="141"/>
        <v>254638</v>
      </c>
      <c r="AU16" s="3">
        <f t="shared" si="141"/>
        <v>228218</v>
      </c>
      <c r="AV16" s="3">
        <f t="shared" si="141"/>
        <v>164248</v>
      </c>
      <c r="AW16" s="3">
        <f t="shared" si="141"/>
        <v>159325</v>
      </c>
      <c r="AX16" s="3">
        <f t="shared" si="141"/>
        <v>730757</v>
      </c>
      <c r="AY16" s="3">
        <f t="shared" si="141"/>
        <v>80913</v>
      </c>
      <c r="AZ16" s="3">
        <f t="shared" si="141"/>
        <v>1005622</v>
      </c>
      <c r="BA16" s="3">
        <f t="shared" si="141"/>
        <v>482573</v>
      </c>
      <c r="BB16" s="3">
        <f t="shared" si="141"/>
        <v>2061432</v>
      </c>
      <c r="BC16" s="3">
        <f t="shared" si="141"/>
        <v>3143116</v>
      </c>
      <c r="BD16" s="3">
        <f t="shared" si="141"/>
        <v>2386917</v>
      </c>
      <c r="BE16" s="3">
        <f t="shared" si="141"/>
        <v>850389</v>
      </c>
      <c r="BF16" s="3">
        <f t="shared" si="141"/>
        <v>1888290</v>
      </c>
      <c r="BG16" s="3">
        <f t="shared" si="141"/>
        <v>748783</v>
      </c>
      <c r="BH16" s="3">
        <f t="shared" si="141"/>
        <v>386344</v>
      </c>
      <c r="BI16" s="3">
        <f t="shared" si="141"/>
        <v>699294</v>
      </c>
      <c r="BJ16" s="3">
        <f t="shared" si="141"/>
        <v>184750</v>
      </c>
      <c r="BK16" s="3">
        <f>BK4-BK6-BK11-BK21</f>
        <v>1039531</v>
      </c>
      <c r="BL16" s="3">
        <f t="shared" ref="BL16:CJ16" si="142">BL4-BL6-BL11-BL21</f>
        <v>394623</v>
      </c>
      <c r="BM16" s="3">
        <f t="shared" si="142"/>
        <v>67791</v>
      </c>
      <c r="BN16" s="3">
        <f t="shared" si="142"/>
        <v>283153</v>
      </c>
      <c r="BO16" s="3">
        <f t="shared" si="142"/>
        <v>330936</v>
      </c>
      <c r="BP16" s="3">
        <f t="shared" si="142"/>
        <v>225243.22</v>
      </c>
      <c r="BQ16" s="3">
        <f t="shared" si="142"/>
        <v>49057</v>
      </c>
      <c r="BR16" s="3">
        <f t="shared" si="142"/>
        <v>66169</v>
      </c>
      <c r="BS16" s="3">
        <f t="shared" si="142"/>
        <v>334080</v>
      </c>
      <c r="BT16" s="3">
        <f t="shared" si="142"/>
        <v>396359</v>
      </c>
      <c r="BU16" s="3">
        <f t="shared" si="142"/>
        <v>796808.23</v>
      </c>
      <c r="BV16" s="3">
        <f t="shared" si="142"/>
        <v>773431.56</v>
      </c>
      <c r="BW16" s="3">
        <f t="shared" si="142"/>
        <v>201138.79</v>
      </c>
      <c r="BX16" s="3">
        <f t="shared" si="142"/>
        <v>153001.20000000001</v>
      </c>
      <c r="BY16" s="3">
        <f t="shared" si="142"/>
        <v>1309694</v>
      </c>
      <c r="BZ16" s="3">
        <f t="shared" si="142"/>
        <v>821649.15999999992</v>
      </c>
      <c r="CA16" s="3">
        <f t="shared" si="142"/>
        <v>518466.58999999997</v>
      </c>
      <c r="CB16" s="3">
        <f t="shared" si="142"/>
        <v>279224.34999999998</v>
      </c>
      <c r="CC16" s="3">
        <f t="shared" si="142"/>
        <v>90458</v>
      </c>
      <c r="CD16" s="3">
        <f t="shared" si="142"/>
        <v>24423</v>
      </c>
      <c r="CE16" s="3">
        <f t="shared" si="142"/>
        <v>84415</v>
      </c>
      <c r="CF16" s="3">
        <f t="shared" si="142"/>
        <v>224775</v>
      </c>
      <c r="CG16" s="3">
        <f t="shared" si="142"/>
        <v>155218</v>
      </c>
      <c r="CH16" s="3">
        <f t="shared" si="142"/>
        <v>334672</v>
      </c>
      <c r="CI16" s="3">
        <f t="shared" si="142"/>
        <v>81123</v>
      </c>
      <c r="CJ16" s="3">
        <f t="shared" si="142"/>
        <v>1429115</v>
      </c>
    </row>
    <row r="17" spans="2:89" x14ac:dyDescent="0.25">
      <c r="B17" s="32"/>
      <c r="C17" s="30"/>
      <c r="D17" s="5" t="s">
        <v>180</v>
      </c>
      <c r="E17" s="15">
        <f>E16/10000</f>
        <v>437.43154000000004</v>
      </c>
      <c r="F17" s="15">
        <f t="shared" ref="F17:BQ17" si="143">F16/10000</f>
        <v>272.96525000000003</v>
      </c>
      <c r="G17" s="15">
        <f t="shared" si="143"/>
        <v>6.0276959999999988</v>
      </c>
      <c r="H17" s="15">
        <f t="shared" si="143"/>
        <v>8.7730999999999995</v>
      </c>
      <c r="I17" s="15">
        <f t="shared" si="143"/>
        <v>32.764499999999998</v>
      </c>
      <c r="J17" s="15">
        <f t="shared" si="143"/>
        <v>48.303955000000002</v>
      </c>
      <c r="K17" s="15">
        <f t="shared" si="143"/>
        <v>85.569074999999998</v>
      </c>
      <c r="L17" s="15">
        <f t="shared" si="143"/>
        <v>56.102343999999995</v>
      </c>
      <c r="M17" s="15">
        <f t="shared" si="143"/>
        <v>28.886470000000003</v>
      </c>
      <c r="N17" s="15">
        <f t="shared" si="143"/>
        <v>546.92408</v>
      </c>
      <c r="O17" s="15">
        <f t="shared" si="143"/>
        <v>44.438200000000002</v>
      </c>
      <c r="P17" s="15">
        <f t="shared" si="143"/>
        <v>186.89773</v>
      </c>
      <c r="Q17" s="15">
        <f t="shared" si="143"/>
        <v>39.914479999999998</v>
      </c>
      <c r="R17" s="15">
        <f t="shared" si="143"/>
        <v>120.20858899999999</v>
      </c>
      <c r="S17" s="15">
        <f t="shared" si="143"/>
        <v>50.714364000000003</v>
      </c>
      <c r="T17" s="15">
        <f t="shared" si="143"/>
        <v>222.153266</v>
      </c>
      <c r="U17" s="15">
        <f t="shared" si="143"/>
        <v>304.59844800000002</v>
      </c>
      <c r="V17" s="15">
        <f t="shared" si="143"/>
        <v>6.5209040000000007</v>
      </c>
      <c r="W17" s="15">
        <f t="shared" si="143"/>
        <v>39.280588000000002</v>
      </c>
      <c r="X17" s="15">
        <f t="shared" si="143"/>
        <v>93.013733000000002</v>
      </c>
      <c r="Y17" s="15">
        <f t="shared" si="143"/>
        <v>170.79452000000001</v>
      </c>
      <c r="Z17" s="15">
        <f t="shared" si="143"/>
        <v>96.487305000000006</v>
      </c>
      <c r="AA17" s="15">
        <f t="shared" si="143"/>
        <v>36.519100000000002</v>
      </c>
      <c r="AB17" s="15">
        <f t="shared" si="143"/>
        <v>84.364163999999988</v>
      </c>
      <c r="AC17" s="15">
        <f t="shared" si="143"/>
        <v>52.966000000000001</v>
      </c>
      <c r="AD17" s="15">
        <f t="shared" si="143"/>
        <v>104.15715800000001</v>
      </c>
      <c r="AE17" s="15">
        <f t="shared" si="143"/>
        <v>84.542929999999998</v>
      </c>
      <c r="AF17" s="15">
        <f t="shared" si="143"/>
        <v>28.583400000000001</v>
      </c>
      <c r="AG17" s="15">
        <f t="shared" si="143"/>
        <v>76.697800000000001</v>
      </c>
      <c r="AH17" s="15">
        <f t="shared" si="143"/>
        <v>244.59486000000001</v>
      </c>
      <c r="AI17" s="15">
        <f t="shared" si="143"/>
        <v>550.64313400000003</v>
      </c>
      <c r="AJ17" s="15">
        <f t="shared" si="143"/>
        <v>138.89979199999999</v>
      </c>
      <c r="AK17" s="15">
        <f t="shared" si="143"/>
        <v>137.66883999999999</v>
      </c>
      <c r="AL17" s="15">
        <f t="shared" si="143"/>
        <v>83.134340000000009</v>
      </c>
      <c r="AM17" s="15">
        <f t="shared" si="143"/>
        <v>113.52589999999999</v>
      </c>
      <c r="AN17" s="15">
        <f t="shared" si="143"/>
        <v>94.158199999999994</v>
      </c>
      <c r="AO17" s="15">
        <f t="shared" si="143"/>
        <v>225.81515200000001</v>
      </c>
      <c r="AP17" s="15">
        <f t="shared" si="143"/>
        <v>288.988</v>
      </c>
      <c r="AQ17" s="15">
        <f t="shared" si="143"/>
        <v>185.7056</v>
      </c>
      <c r="AR17" s="15">
        <f t="shared" si="143"/>
        <v>337.4033</v>
      </c>
      <c r="AS17" s="15">
        <f t="shared" si="143"/>
        <v>70.596699999999998</v>
      </c>
      <c r="AT17" s="15">
        <f t="shared" si="143"/>
        <v>25.463799999999999</v>
      </c>
      <c r="AU17" s="15">
        <f t="shared" si="143"/>
        <v>22.8218</v>
      </c>
      <c r="AV17" s="15">
        <f t="shared" si="143"/>
        <v>16.424800000000001</v>
      </c>
      <c r="AW17" s="15">
        <f t="shared" si="143"/>
        <v>15.932499999999999</v>
      </c>
      <c r="AX17" s="15">
        <f t="shared" si="143"/>
        <v>73.075699999999998</v>
      </c>
      <c r="AY17" s="15">
        <f t="shared" si="143"/>
        <v>8.0913000000000004</v>
      </c>
      <c r="AZ17" s="15">
        <f t="shared" si="143"/>
        <v>100.5622</v>
      </c>
      <c r="BA17" s="15">
        <f t="shared" si="143"/>
        <v>48.257300000000001</v>
      </c>
      <c r="BB17" s="15">
        <f t="shared" si="143"/>
        <v>206.14320000000001</v>
      </c>
      <c r="BC17" s="15">
        <f t="shared" si="143"/>
        <v>314.3116</v>
      </c>
      <c r="BD17" s="15">
        <f t="shared" si="143"/>
        <v>238.6917</v>
      </c>
      <c r="BE17" s="15">
        <f t="shared" si="143"/>
        <v>85.038899999999998</v>
      </c>
      <c r="BF17" s="15">
        <f t="shared" si="143"/>
        <v>188.82900000000001</v>
      </c>
      <c r="BG17" s="15">
        <f t="shared" si="143"/>
        <v>74.878299999999996</v>
      </c>
      <c r="BH17" s="15">
        <f t="shared" si="143"/>
        <v>38.634399999999999</v>
      </c>
      <c r="BI17" s="15">
        <f t="shared" si="143"/>
        <v>69.929400000000001</v>
      </c>
      <c r="BJ17" s="15">
        <f t="shared" si="143"/>
        <v>18.475000000000001</v>
      </c>
      <c r="BK17" s="15">
        <f t="shared" si="143"/>
        <v>103.95310000000001</v>
      </c>
      <c r="BL17" s="15">
        <f t="shared" si="143"/>
        <v>39.462299999999999</v>
      </c>
      <c r="BM17" s="15">
        <f t="shared" si="143"/>
        <v>6.7790999999999997</v>
      </c>
      <c r="BN17" s="15">
        <f t="shared" si="143"/>
        <v>28.315300000000001</v>
      </c>
      <c r="BO17" s="15">
        <f t="shared" si="143"/>
        <v>33.093600000000002</v>
      </c>
      <c r="BP17" s="15">
        <f t="shared" si="143"/>
        <v>22.524322000000002</v>
      </c>
      <c r="BQ17" s="15">
        <f t="shared" si="143"/>
        <v>4.9057000000000004</v>
      </c>
      <c r="BR17" s="15">
        <f t="shared" ref="BR17:CJ17" si="144">BR16/10000</f>
        <v>6.6169000000000002</v>
      </c>
      <c r="BS17" s="15">
        <f t="shared" si="144"/>
        <v>33.408000000000001</v>
      </c>
      <c r="BT17" s="15">
        <f t="shared" si="144"/>
        <v>39.635899999999999</v>
      </c>
      <c r="BU17" s="15">
        <f t="shared" si="144"/>
        <v>79.680823000000004</v>
      </c>
      <c r="BV17" s="15">
        <f t="shared" si="144"/>
        <v>77.343156000000008</v>
      </c>
      <c r="BW17" s="15">
        <f t="shared" si="144"/>
        <v>20.113879000000001</v>
      </c>
      <c r="BX17" s="15">
        <f t="shared" si="144"/>
        <v>15.300120000000001</v>
      </c>
      <c r="BY17" s="15">
        <f t="shared" si="144"/>
        <v>130.96940000000001</v>
      </c>
      <c r="BZ17" s="15">
        <f t="shared" si="144"/>
        <v>82.164915999999991</v>
      </c>
      <c r="CA17" s="15">
        <f t="shared" si="144"/>
        <v>51.846658999999995</v>
      </c>
      <c r="CB17" s="15">
        <f t="shared" si="144"/>
        <v>27.922434999999997</v>
      </c>
      <c r="CC17" s="15">
        <f t="shared" si="144"/>
        <v>9.0457999999999998</v>
      </c>
      <c r="CD17" s="15">
        <f t="shared" si="144"/>
        <v>2.4422999999999999</v>
      </c>
      <c r="CE17" s="15">
        <f t="shared" si="144"/>
        <v>8.4414999999999996</v>
      </c>
      <c r="CF17" s="15">
        <f t="shared" si="144"/>
        <v>22.477499999999999</v>
      </c>
      <c r="CG17" s="15">
        <f t="shared" si="144"/>
        <v>15.521800000000001</v>
      </c>
      <c r="CH17" s="15">
        <f t="shared" si="144"/>
        <v>33.467199999999998</v>
      </c>
      <c r="CI17" s="15">
        <f t="shared" si="144"/>
        <v>8.1122999999999994</v>
      </c>
      <c r="CJ17" s="15">
        <f t="shared" si="144"/>
        <v>142.91149999999999</v>
      </c>
    </row>
    <row r="18" spans="2:89" x14ac:dyDescent="0.25">
      <c r="B18" s="32"/>
      <c r="C18" s="6" t="s">
        <v>218</v>
      </c>
      <c r="D18" s="5" t="s">
        <v>219</v>
      </c>
      <c r="E18" s="4">
        <f>2.778*(('äravoolu parameetrid'!$E$4*('äravoolu parameetrid'!$E$6^'äravoolu parameetrid'!$F$4))/('äravoolu parameetrid'!$E$19^'äravoolu parameetrid'!$G$4))</f>
        <v>101.42335520404643</v>
      </c>
      <c r="F18" s="4">
        <f>2.778*(('äravoolu parameetrid'!$E$4*('äravoolu parameetrid'!$E$7^'äravoolu parameetrid'!$F$4))/('äravoolu parameetrid'!$E$19^'äravoolu parameetrid'!$G$4))</f>
        <v>128.02183620993651</v>
      </c>
      <c r="G18" s="4">
        <f>2.778*(('äravoolu parameetrid'!$E$4*('äravoolu parameetrid'!$E$7^'äravoolu parameetrid'!$F$4))/('äravoolu parameetrid'!$E$19^'äravoolu parameetrid'!$G$4))</f>
        <v>128.02183620993651</v>
      </c>
      <c r="H18" s="4">
        <f>2.778*(('äravoolu parameetrid'!$E$4*('äravoolu parameetrid'!$E$7^'äravoolu parameetrid'!$F$4))/('äravoolu parameetrid'!$E$19^'äravoolu parameetrid'!$G$4))</f>
        <v>128.02183620993651</v>
      </c>
      <c r="I18" s="4">
        <f>2.778*(('äravoolu parameetrid'!$E$4*('äravoolu parameetrid'!$E$7^'äravoolu parameetrid'!$F$4))/('äravoolu parameetrid'!$E$19^'äravoolu parameetrid'!$G$4))</f>
        <v>128.02183620993651</v>
      </c>
      <c r="J18" s="4">
        <f>2.778*(('äravoolu parameetrid'!$E$4*('äravoolu parameetrid'!$E$7^'äravoolu parameetrid'!$F$4))/('äravoolu parameetrid'!$E$19^'äravoolu parameetrid'!$G$4))</f>
        <v>128.02183620993651</v>
      </c>
      <c r="K18" s="4">
        <f>2.778*(('äravoolu parameetrid'!$E$4*('äravoolu parameetrid'!$E$7^'äravoolu parameetrid'!$F$4))/('äravoolu parameetrid'!$E$19^'äravoolu parameetrid'!$G$4))</f>
        <v>128.02183620993651</v>
      </c>
      <c r="L18" s="4">
        <f>2.778*(('äravoolu parameetrid'!$E$4*('äravoolu parameetrid'!$E$7^'äravoolu parameetrid'!$F$4))/('äravoolu parameetrid'!$E$19^'äravoolu parameetrid'!$G$4))</f>
        <v>128.02183620993651</v>
      </c>
      <c r="M18" s="4">
        <f>2.778*(('äravoolu parameetrid'!$E$4*('äravoolu parameetrid'!$E$7^'äravoolu parameetrid'!$F$4))/('äravoolu parameetrid'!$E$19^'äravoolu parameetrid'!$G$4))</f>
        <v>128.02183620993651</v>
      </c>
      <c r="N18" s="4">
        <f>2.778*(('äravoolu parameetrid'!$E$4*('äravoolu parameetrid'!$E$7^'äravoolu parameetrid'!$F$4))/('äravoolu parameetrid'!$E$19^'äravoolu parameetrid'!$G$4))</f>
        <v>128.02183620993651</v>
      </c>
      <c r="O18" s="4">
        <f>2.778*(('äravoolu parameetrid'!$E$4*('äravoolu parameetrid'!$E$6^'äravoolu parameetrid'!$F$4))/('äravoolu parameetrid'!$E$19^'äravoolu parameetrid'!$G$4))</f>
        <v>101.42335520404643</v>
      </c>
      <c r="P18" s="4">
        <f>2.778*(('äravoolu parameetrid'!$E$4*('äravoolu parameetrid'!$E$7^'äravoolu parameetrid'!$F$4))/('äravoolu parameetrid'!$E$19^'äravoolu parameetrid'!$G$4))</f>
        <v>128.02183620993651</v>
      </c>
      <c r="Q18" s="4">
        <f>2.778*(('äravoolu parameetrid'!$E$4*('äravoolu parameetrid'!$E$7^'äravoolu parameetrid'!$F$4))/('äravoolu parameetrid'!$E$19^'äravoolu parameetrid'!$G$4))</f>
        <v>128.02183620993651</v>
      </c>
      <c r="R18" s="4">
        <f>2.778*(('äravoolu parameetrid'!$E$4*('äravoolu parameetrid'!$E$7^'äravoolu parameetrid'!$F$4))/('äravoolu parameetrid'!$E$19^'äravoolu parameetrid'!$G$4))</f>
        <v>128.02183620993651</v>
      </c>
      <c r="S18" s="4">
        <f>2.778*(('äravoolu parameetrid'!$E$4*('äravoolu parameetrid'!$E$6^'äravoolu parameetrid'!$F$4))/('äravoolu parameetrid'!$E$19^'äravoolu parameetrid'!$G$4))</f>
        <v>101.42335520404643</v>
      </c>
      <c r="T18" s="4">
        <f>2.778*(('äravoolu parameetrid'!$E$4*('äravoolu parameetrid'!$E$7^'äravoolu parameetrid'!$F$4))/('äravoolu parameetrid'!$E$19^'äravoolu parameetrid'!$G$4))</f>
        <v>128.02183620993651</v>
      </c>
      <c r="U18" s="4">
        <f>2.778*(('äravoolu parameetrid'!$E$4*('äravoolu parameetrid'!$E$7^'äravoolu parameetrid'!$F$4))/('äravoolu parameetrid'!$E$19^'äravoolu parameetrid'!$G$4))</f>
        <v>128.02183620993651</v>
      </c>
      <c r="V18" s="4">
        <f>2.778*(('äravoolu parameetrid'!$E$4*('äravoolu parameetrid'!$E$7^'äravoolu parameetrid'!$F$4))/('äravoolu parameetrid'!$E$19^'äravoolu parameetrid'!$G$4))</f>
        <v>128.02183620993651</v>
      </c>
      <c r="W18" s="4">
        <f>2.778*(('äravoolu parameetrid'!$E$4*('äravoolu parameetrid'!$E$6^'äravoolu parameetrid'!$F$4))/('äravoolu parameetrid'!$E$19^'äravoolu parameetrid'!$G$4))</f>
        <v>101.42335520404643</v>
      </c>
      <c r="X18" s="4">
        <f>2.778*(('äravoolu parameetrid'!$E$4*('äravoolu parameetrid'!$E$7^'äravoolu parameetrid'!$F$4))/('äravoolu parameetrid'!$E$19^'äravoolu parameetrid'!$G$4))</f>
        <v>128.02183620993651</v>
      </c>
      <c r="Y18" s="4">
        <f>2.778*(('äravoolu parameetrid'!$E$4*('äravoolu parameetrid'!$E$7^'äravoolu parameetrid'!$F$4))/('äravoolu parameetrid'!$E$19^'äravoolu parameetrid'!$G$4))</f>
        <v>128.02183620993651</v>
      </c>
      <c r="Z18" s="4">
        <f>2.778*(('äravoolu parameetrid'!$E$4*('äravoolu parameetrid'!$E$6^'äravoolu parameetrid'!$F$4))/('äravoolu parameetrid'!$E$19^'äravoolu parameetrid'!$G$4))</f>
        <v>101.42335520404643</v>
      </c>
      <c r="AA18" s="4">
        <f>2.778*(('äravoolu parameetrid'!$E$4*('äravoolu parameetrid'!$E$6^'äravoolu parameetrid'!$F$4))/('äravoolu parameetrid'!$E$19^'äravoolu parameetrid'!$G$4))</f>
        <v>101.42335520404643</v>
      </c>
      <c r="AB18" s="4">
        <f>2.778*(('äravoolu parameetrid'!$E$4*('äravoolu parameetrid'!$E$7^'äravoolu parameetrid'!$F$4))/('äravoolu parameetrid'!$E$19^'äravoolu parameetrid'!$G$4))</f>
        <v>128.02183620993651</v>
      </c>
      <c r="AC18" s="4">
        <f>2.778*(('äravoolu parameetrid'!$E$4*('äravoolu parameetrid'!$E$6^'äravoolu parameetrid'!$F$4))/('äravoolu parameetrid'!$E$19^'äravoolu parameetrid'!$G$4))</f>
        <v>101.42335520404643</v>
      </c>
      <c r="AD18" s="4">
        <f>2.778*(('äravoolu parameetrid'!$E$4*('äravoolu parameetrid'!$E$7^'äravoolu parameetrid'!$F$4))/('äravoolu parameetrid'!$E$19^'äravoolu parameetrid'!$G$4))</f>
        <v>128.02183620993651</v>
      </c>
      <c r="AE18" s="4">
        <f>2.778*(('äravoolu parameetrid'!$E$4*('äravoolu parameetrid'!$E$7^'äravoolu parameetrid'!$F$4))/('äravoolu parameetrid'!$E$19^'äravoolu parameetrid'!$G$4))</f>
        <v>128.02183620993651</v>
      </c>
      <c r="AF18" s="4">
        <f>2.778*(('äravoolu parameetrid'!$E$4*('äravoolu parameetrid'!$E$7^'äravoolu parameetrid'!$F$4))/('äravoolu parameetrid'!$E$19^'äravoolu parameetrid'!$G$4))</f>
        <v>128.02183620993651</v>
      </c>
      <c r="AG18" s="4">
        <f>2.778*(('äravoolu parameetrid'!$E$4*('äravoolu parameetrid'!$E$7^'äravoolu parameetrid'!$F$4))/('äravoolu parameetrid'!$E$19^'äravoolu parameetrid'!$G$4))</f>
        <v>128.02183620993651</v>
      </c>
      <c r="AH18" s="4">
        <f>2.778*(('äravoolu parameetrid'!$E$4*('äravoolu parameetrid'!$E$7^'äravoolu parameetrid'!$F$4))/('äravoolu parameetrid'!$E$19^'äravoolu parameetrid'!$G$4))</f>
        <v>128.02183620993651</v>
      </c>
      <c r="AI18" s="4">
        <f>2.778*(('äravoolu parameetrid'!$E$4*('äravoolu parameetrid'!$E$7^'äravoolu parameetrid'!$F$4))/('äravoolu parameetrid'!$E$19^'äravoolu parameetrid'!$G$4))</f>
        <v>128.02183620993651</v>
      </c>
      <c r="AJ18" s="4">
        <f>2.778*(('äravoolu parameetrid'!$E$4*('äravoolu parameetrid'!$E$7^'äravoolu parameetrid'!$F$4))/('äravoolu parameetrid'!$E$19^'äravoolu parameetrid'!$G$4))</f>
        <v>128.02183620993651</v>
      </c>
      <c r="AK18" s="4">
        <f>2.778*(('äravoolu parameetrid'!$E$4*('äravoolu parameetrid'!$E$7^'äravoolu parameetrid'!$F$4))/('äravoolu parameetrid'!$E$19^'äravoolu parameetrid'!$G$4))</f>
        <v>128.02183620993651</v>
      </c>
      <c r="AL18" s="4">
        <f>2.778*(('äravoolu parameetrid'!$E$4*('äravoolu parameetrid'!$E$7^'äravoolu parameetrid'!$F$4))/('äravoolu parameetrid'!$E$19^'äravoolu parameetrid'!$G$4))</f>
        <v>128.02183620993651</v>
      </c>
      <c r="AM18" s="4">
        <f>2.778*(('äravoolu parameetrid'!$E$4*('äravoolu parameetrid'!$E$7^'äravoolu parameetrid'!$F$4))/('äravoolu parameetrid'!$E$19^'äravoolu parameetrid'!$G$4))</f>
        <v>128.02183620993651</v>
      </c>
      <c r="AN18" s="4">
        <f>2.778*(('äravoolu parameetrid'!$E$4*('äravoolu parameetrid'!$E$7^'äravoolu parameetrid'!$F$4))/('äravoolu parameetrid'!$E$19^'äravoolu parameetrid'!$G$4))</f>
        <v>128.02183620993651</v>
      </c>
      <c r="AO18" s="4">
        <f>2.778*(('äravoolu parameetrid'!$E$4*('äravoolu parameetrid'!$E$7^'äravoolu parameetrid'!$F$4))/('äravoolu parameetrid'!$E$19^'äravoolu parameetrid'!$G$4))</f>
        <v>128.02183620993651</v>
      </c>
      <c r="AP18" s="4">
        <f>2.778*(('äravoolu parameetrid'!$E$4*('äravoolu parameetrid'!$E$7^'äravoolu parameetrid'!$F$4))/('äravoolu parameetrid'!$E$19^'äravoolu parameetrid'!$G$4))</f>
        <v>128.02183620993651</v>
      </c>
      <c r="AQ18" s="4">
        <f>2.778*(('äravoolu parameetrid'!$E$4*('äravoolu parameetrid'!$E$6^'äravoolu parameetrid'!$F$4))/('äravoolu parameetrid'!$E$19^'äravoolu parameetrid'!$G$4))</f>
        <v>101.42335520404643</v>
      </c>
      <c r="AR18" s="4">
        <f>2.778*(('äravoolu parameetrid'!$E$4*('äravoolu parameetrid'!$E$6^'äravoolu parameetrid'!$F$4))/('äravoolu parameetrid'!$E$19^'äravoolu parameetrid'!$G$4))</f>
        <v>101.42335520404643</v>
      </c>
      <c r="AS18" s="4">
        <f>2.778*(('äravoolu parameetrid'!$E$4*('äravoolu parameetrid'!$E$6^'äravoolu parameetrid'!$F$4))/('äravoolu parameetrid'!$E$19^'äravoolu parameetrid'!$G$4))</f>
        <v>101.42335520404643</v>
      </c>
      <c r="AT18" s="4">
        <f>2.778*(('äravoolu parameetrid'!$E$4*('äravoolu parameetrid'!$E$6^'äravoolu parameetrid'!$F$4))/('äravoolu parameetrid'!$E$19^'äravoolu parameetrid'!$G$4))</f>
        <v>101.42335520404643</v>
      </c>
      <c r="AU18" s="4">
        <f>2.778*(('äravoolu parameetrid'!$E$4*('äravoolu parameetrid'!$E$6^'äravoolu parameetrid'!$F$4))/('äravoolu parameetrid'!$E$19^'äravoolu parameetrid'!$G$4))</f>
        <v>101.42335520404643</v>
      </c>
      <c r="AV18" s="4">
        <f>2.778*(('äravoolu parameetrid'!$E$4*('äravoolu parameetrid'!$E$6^'äravoolu parameetrid'!$F$4))/('äravoolu parameetrid'!$E$19^'äravoolu parameetrid'!$G$4))</f>
        <v>101.42335520404643</v>
      </c>
      <c r="AW18" s="4">
        <f>2.778*(('äravoolu parameetrid'!$E$4*('äravoolu parameetrid'!$E$6^'äravoolu parameetrid'!$F$4))/('äravoolu parameetrid'!$E$19^'äravoolu parameetrid'!$G$4))</f>
        <v>101.42335520404643</v>
      </c>
      <c r="AX18" s="4">
        <f>2.778*(('äravoolu parameetrid'!$E$4*('äravoolu parameetrid'!$E$6^'äravoolu parameetrid'!$F$4))/('äravoolu parameetrid'!$E$19^'äravoolu parameetrid'!$G$4))</f>
        <v>101.42335520404643</v>
      </c>
      <c r="AY18" s="4">
        <f>2.778*(('äravoolu parameetrid'!$E$4*('äravoolu parameetrid'!$E$6^'äravoolu parameetrid'!$F$4))/('äravoolu parameetrid'!$E$19^'äravoolu parameetrid'!$G$4))</f>
        <v>101.42335520404643</v>
      </c>
      <c r="AZ18" s="4">
        <f>2.778*(('äravoolu parameetrid'!$E$4*('äravoolu parameetrid'!$E$6^'äravoolu parameetrid'!$F$4))/('äravoolu parameetrid'!$E$19^'äravoolu parameetrid'!$G$4))</f>
        <v>101.42335520404643</v>
      </c>
      <c r="BA18" s="4">
        <f>2.778*(('äravoolu parameetrid'!$E$4*('äravoolu parameetrid'!$E$7^'äravoolu parameetrid'!$F$4))/('äravoolu parameetrid'!$E$19^'äravoolu parameetrid'!$G$4))</f>
        <v>128.02183620993651</v>
      </c>
      <c r="BB18" s="4">
        <f>2.778*(('äravoolu parameetrid'!$E$4*('äravoolu parameetrid'!$E$7^'äravoolu parameetrid'!$F$4))/('äravoolu parameetrid'!$E$19^'äravoolu parameetrid'!$G$4))</f>
        <v>128.02183620993651</v>
      </c>
      <c r="BC18" s="4">
        <f>2.778*(('äravoolu parameetrid'!$E$4*('äravoolu parameetrid'!$E$7^'äravoolu parameetrid'!$F$4))/('äravoolu parameetrid'!$E$19^'äravoolu parameetrid'!$G$4))</f>
        <v>128.02183620993651</v>
      </c>
      <c r="BD18" s="4">
        <f>2.778*(('äravoolu parameetrid'!$E$4*('äravoolu parameetrid'!$E$7^'äravoolu parameetrid'!$F$4))/('äravoolu parameetrid'!$E$19^'äravoolu parameetrid'!$G$4))</f>
        <v>128.02183620993651</v>
      </c>
      <c r="BE18" s="4">
        <f>2.778*(('äravoolu parameetrid'!$E$4*('äravoolu parameetrid'!$E$7^'äravoolu parameetrid'!$F$4))/('äravoolu parameetrid'!$E$19^'äravoolu parameetrid'!$G$4))</f>
        <v>128.02183620993651</v>
      </c>
      <c r="BF18" s="4">
        <f>2.778*(('äravoolu parameetrid'!$E$4*('äravoolu parameetrid'!$E$7^'äravoolu parameetrid'!$F$4))/('äravoolu parameetrid'!$E$19^'äravoolu parameetrid'!$G$4))</f>
        <v>128.02183620993651</v>
      </c>
      <c r="BG18" s="4">
        <f>2.778*(('äravoolu parameetrid'!$E$4*('äravoolu parameetrid'!$E$7^'äravoolu parameetrid'!$F$4))/('äravoolu parameetrid'!$E$19^'äravoolu parameetrid'!$G$4))</f>
        <v>128.02183620993651</v>
      </c>
      <c r="BH18" s="4">
        <f>2.778*(('äravoolu parameetrid'!$E$4*('äravoolu parameetrid'!$E$6^'äravoolu parameetrid'!$F$4))/('äravoolu parameetrid'!$E$19^'äravoolu parameetrid'!$G$4))</f>
        <v>101.42335520404643</v>
      </c>
      <c r="BI18" s="4">
        <f>2.778*(('äravoolu parameetrid'!$E$4*('äravoolu parameetrid'!$E$6^'äravoolu parameetrid'!$F$4))/('äravoolu parameetrid'!$E$19^'äravoolu parameetrid'!$G$4))</f>
        <v>101.42335520404643</v>
      </c>
      <c r="BJ18" s="4">
        <f>2.778*(('äravoolu parameetrid'!$E$4*('äravoolu parameetrid'!$E$6^'äravoolu parameetrid'!$F$4))/('äravoolu parameetrid'!$E$19^'äravoolu parameetrid'!$G$4))</f>
        <v>101.42335520404643</v>
      </c>
      <c r="BK18" s="4">
        <f>2.778*(('äravoolu parameetrid'!$E$4*('äravoolu parameetrid'!$E$7^'äravoolu parameetrid'!$F$4))/('äravoolu parameetrid'!$E$19^'äravoolu parameetrid'!$G$4))</f>
        <v>128.02183620993651</v>
      </c>
      <c r="BL18" s="4">
        <f>2.778*(('äravoolu parameetrid'!$E$4*('äravoolu parameetrid'!$E$7^'äravoolu parameetrid'!$F$4))/('äravoolu parameetrid'!$E$19^'äravoolu parameetrid'!$G$4))</f>
        <v>128.02183620993651</v>
      </c>
      <c r="BM18" s="4">
        <f>2.778*(('äravoolu parameetrid'!$E$4*('äravoolu parameetrid'!$E$7^'äravoolu parameetrid'!$F$4))/('äravoolu parameetrid'!$E$19^'äravoolu parameetrid'!$G$4))</f>
        <v>128.02183620993651</v>
      </c>
      <c r="BN18" s="4">
        <f>2.778*(('äravoolu parameetrid'!$E$4*('äravoolu parameetrid'!$E$7^'äravoolu parameetrid'!$F$4))/('äravoolu parameetrid'!$E$19^'äravoolu parameetrid'!$G$4))</f>
        <v>128.02183620993651</v>
      </c>
      <c r="BO18" s="4">
        <f>2.778*(('äravoolu parameetrid'!$E$4*('äravoolu parameetrid'!$E$7^'äravoolu parameetrid'!$F$4))/('äravoolu parameetrid'!$E$19^'äravoolu parameetrid'!$G$4))</f>
        <v>128.02183620993651</v>
      </c>
      <c r="BP18" s="4">
        <f>2.778*(('äravoolu parameetrid'!$E$4*('äravoolu parameetrid'!$E$7^'äravoolu parameetrid'!$F$4))/('äravoolu parameetrid'!$E$19^'äravoolu parameetrid'!$G$4))</f>
        <v>128.02183620993651</v>
      </c>
      <c r="BQ18" s="4">
        <f>2.778*(('äravoolu parameetrid'!$E$4*('äravoolu parameetrid'!$E$7^'äravoolu parameetrid'!$F$4))/('äravoolu parameetrid'!$E$19^'äravoolu parameetrid'!$G$4))</f>
        <v>128.02183620993651</v>
      </c>
      <c r="BR18" s="4">
        <f>2.778*(('äravoolu parameetrid'!$E$4*('äravoolu parameetrid'!$E$7^'äravoolu parameetrid'!$F$4))/('äravoolu parameetrid'!$E$19^'äravoolu parameetrid'!$G$4))</f>
        <v>128.02183620993651</v>
      </c>
      <c r="BS18" s="4">
        <f>2.778*(('äravoolu parameetrid'!$E$4*('äravoolu parameetrid'!$E$7^'äravoolu parameetrid'!$F$4))/('äravoolu parameetrid'!$E$19^'äravoolu parameetrid'!$G$4))</f>
        <v>128.02183620993651</v>
      </c>
      <c r="BT18" s="4">
        <f>2.778*(('äravoolu parameetrid'!$E$4*('äravoolu parameetrid'!$E$7^'äravoolu parameetrid'!$F$4))/('äravoolu parameetrid'!$E$19^'äravoolu parameetrid'!$G$4))</f>
        <v>128.02183620993651</v>
      </c>
      <c r="BU18" s="4">
        <f>2.778*(('äravoolu parameetrid'!$E$4*('äravoolu parameetrid'!$E$7^'äravoolu parameetrid'!$F$4))/('äravoolu parameetrid'!$E$19^'äravoolu parameetrid'!$G$4))</f>
        <v>128.02183620993651</v>
      </c>
      <c r="BV18" s="4">
        <f>2.778*(('äravoolu parameetrid'!$E$4*('äravoolu parameetrid'!$E$7^'äravoolu parameetrid'!$F$4))/('äravoolu parameetrid'!$E$19^'äravoolu parameetrid'!$G$4))</f>
        <v>128.02183620993651</v>
      </c>
      <c r="BW18" s="4">
        <f>2.778*(('äravoolu parameetrid'!$E$4*('äravoolu parameetrid'!$E$7^'äravoolu parameetrid'!$F$4))/('äravoolu parameetrid'!$E$19^'äravoolu parameetrid'!$G$4))</f>
        <v>128.02183620993651</v>
      </c>
      <c r="BX18" s="4">
        <f>2.778*(('äravoolu parameetrid'!$E$4*('äravoolu parameetrid'!$E$7^'äravoolu parameetrid'!$F$4))/('äravoolu parameetrid'!$E$19^'äravoolu parameetrid'!$G$4))</f>
        <v>128.02183620993651</v>
      </c>
      <c r="BY18" s="4">
        <f>2.778*(('äravoolu parameetrid'!$E$4*('äravoolu parameetrid'!$E$7^'äravoolu parameetrid'!$F$4))/('äravoolu parameetrid'!$E$19^'äravoolu parameetrid'!$G$4))</f>
        <v>128.02183620993651</v>
      </c>
      <c r="BZ18" s="4">
        <f>2.778*(('äravoolu parameetrid'!$E$4*('äravoolu parameetrid'!$E$7^'äravoolu parameetrid'!$F$4))/('äravoolu parameetrid'!$E$19^'äravoolu parameetrid'!$G$4))</f>
        <v>128.02183620993651</v>
      </c>
      <c r="CA18" s="4">
        <f>2.778*(('äravoolu parameetrid'!$E$4*('äravoolu parameetrid'!$E$7^'äravoolu parameetrid'!$F$4))/('äravoolu parameetrid'!$E$19^'äravoolu parameetrid'!$G$4))</f>
        <v>128.02183620993651</v>
      </c>
      <c r="CB18" s="4">
        <f>2.778*(('äravoolu parameetrid'!$E$4*('äravoolu parameetrid'!$E$7^'äravoolu parameetrid'!$F$4))/('äravoolu parameetrid'!$E$19^'äravoolu parameetrid'!$G$4))</f>
        <v>128.02183620993651</v>
      </c>
      <c r="CC18" s="4">
        <f>2.778*(('äravoolu parameetrid'!$E$4*('äravoolu parameetrid'!$E$7^'äravoolu parameetrid'!$F$4))/('äravoolu parameetrid'!$E$19^'äravoolu parameetrid'!$G$4))</f>
        <v>128.02183620993651</v>
      </c>
      <c r="CD18" s="4">
        <f>2.778*(('äravoolu parameetrid'!$E$4*('äravoolu parameetrid'!$E$7^'äravoolu parameetrid'!$F$4))/('äravoolu parameetrid'!$E$19^'äravoolu parameetrid'!$G$4))</f>
        <v>128.02183620993651</v>
      </c>
      <c r="CE18" s="4">
        <f>2.778*(('äravoolu parameetrid'!$E$4*('äravoolu parameetrid'!$E$7^'äravoolu parameetrid'!$F$4))/('äravoolu parameetrid'!$E$19^'äravoolu parameetrid'!$G$4))</f>
        <v>128.02183620993651</v>
      </c>
      <c r="CF18" s="4">
        <f>2.778*(('äravoolu parameetrid'!$E$4*('äravoolu parameetrid'!$E$7^'äravoolu parameetrid'!$F$4))/('äravoolu parameetrid'!$E$19^'äravoolu parameetrid'!$G$4))</f>
        <v>128.02183620993651</v>
      </c>
      <c r="CG18" s="4">
        <f>2.778*(('äravoolu parameetrid'!$E$4*('äravoolu parameetrid'!$E$7^'äravoolu parameetrid'!$F$4))/('äravoolu parameetrid'!$E$19^'äravoolu parameetrid'!$G$4))</f>
        <v>128.02183620993651</v>
      </c>
      <c r="CH18" s="4">
        <f>2.778*(('äravoolu parameetrid'!$E$4*('äravoolu parameetrid'!$E$7^'äravoolu parameetrid'!$F$4))/('äravoolu parameetrid'!$E$19^'äravoolu parameetrid'!$G$4))</f>
        <v>128.02183620993651</v>
      </c>
      <c r="CI18" s="4">
        <f>2.778*(('äravoolu parameetrid'!$E$4*('äravoolu parameetrid'!$E$7^'äravoolu parameetrid'!$F$4))/('äravoolu parameetrid'!$E$19^'äravoolu parameetrid'!$G$4))</f>
        <v>128.02183620993651</v>
      </c>
      <c r="CJ18" s="4">
        <f>2.778*(('äravoolu parameetrid'!$E$4*('äravoolu parameetrid'!$E$7^'äravoolu parameetrid'!$F$4))/('äravoolu parameetrid'!$E$19^'äravoolu parameetrid'!$G$4))</f>
        <v>128.02183620993651</v>
      </c>
    </row>
    <row r="19" spans="2:89" x14ac:dyDescent="0.25">
      <c r="B19" s="32"/>
      <c r="C19" s="5" t="s">
        <v>183</v>
      </c>
      <c r="D19" s="5" t="s">
        <v>184</v>
      </c>
      <c r="E19" s="15">
        <f>AVERAGE('äravoolu parameetrid'!$E$15:$G$17)</f>
        <v>0.15</v>
      </c>
      <c r="F19" s="15">
        <f>AVERAGE('äravoolu parameetrid'!$E$15:$G$17)</f>
        <v>0.15</v>
      </c>
      <c r="G19" s="15">
        <f>AVERAGE('äravoolu parameetrid'!$E$15:$G$17)</f>
        <v>0.15</v>
      </c>
      <c r="H19" s="15">
        <f>AVERAGE('äravoolu parameetrid'!$E$15:$G$17)</f>
        <v>0.15</v>
      </c>
      <c r="I19" s="15">
        <f>AVERAGE('äravoolu parameetrid'!$E$15:$G$17)</f>
        <v>0.15</v>
      </c>
      <c r="J19" s="15">
        <f>AVERAGE('äravoolu parameetrid'!$E$15:$G$17)</f>
        <v>0.15</v>
      </c>
      <c r="K19" s="15">
        <f>AVERAGE('äravoolu parameetrid'!$E$15:$G$17)</f>
        <v>0.15</v>
      </c>
      <c r="L19" s="15">
        <f>AVERAGE('äravoolu parameetrid'!$E$15:$G$17)</f>
        <v>0.15</v>
      </c>
      <c r="M19" s="15">
        <f>AVERAGE('äravoolu parameetrid'!$E$15:$G$17)</f>
        <v>0.15</v>
      </c>
      <c r="N19" s="15">
        <f>AVERAGE('äravoolu parameetrid'!$E$15:$G$17)</f>
        <v>0.15</v>
      </c>
      <c r="O19" s="15">
        <f>AVERAGE('äravoolu parameetrid'!$E$15:$G$17)</f>
        <v>0.15</v>
      </c>
      <c r="P19" s="15">
        <f>AVERAGE('äravoolu parameetrid'!$E$15:$G$17)</f>
        <v>0.15</v>
      </c>
      <c r="Q19" s="15">
        <f>AVERAGE('äravoolu parameetrid'!$E$15:$G$17)</f>
        <v>0.15</v>
      </c>
      <c r="R19" s="15">
        <f>AVERAGE('äravoolu parameetrid'!$E$15:$G$17)</f>
        <v>0.15</v>
      </c>
      <c r="S19" s="15">
        <f>AVERAGE('äravoolu parameetrid'!$E$15:$G$17)</f>
        <v>0.15</v>
      </c>
      <c r="T19" s="15">
        <f>AVERAGE('äravoolu parameetrid'!$E$15:$G$17)</f>
        <v>0.15</v>
      </c>
      <c r="U19" s="15">
        <f>AVERAGE('äravoolu parameetrid'!$E$15:$G$17)</f>
        <v>0.15</v>
      </c>
      <c r="V19" s="15">
        <f>AVERAGE('äravoolu parameetrid'!$E$15:$G$17)</f>
        <v>0.15</v>
      </c>
      <c r="W19" s="15">
        <f>AVERAGE('äravoolu parameetrid'!$E$15:$G$17)</f>
        <v>0.15</v>
      </c>
      <c r="X19" s="15">
        <f>AVERAGE('äravoolu parameetrid'!$E$15:$G$17)</f>
        <v>0.15</v>
      </c>
      <c r="Y19" s="15">
        <f>AVERAGE('äravoolu parameetrid'!$E$15:$G$17)</f>
        <v>0.15</v>
      </c>
      <c r="Z19" s="15">
        <f>AVERAGE('äravoolu parameetrid'!$E$15:$G$17)</f>
        <v>0.15</v>
      </c>
      <c r="AA19" s="15">
        <f>AVERAGE('äravoolu parameetrid'!$E$15:$G$17)</f>
        <v>0.15</v>
      </c>
      <c r="AB19" s="15">
        <f>AVERAGE('äravoolu parameetrid'!$E$15:$G$17)</f>
        <v>0.15</v>
      </c>
      <c r="AC19" s="15">
        <f>AVERAGE('äravoolu parameetrid'!$E$15:$G$17)</f>
        <v>0.15</v>
      </c>
      <c r="AD19" s="15">
        <f>AVERAGE('äravoolu parameetrid'!$E$15:$G$17)</f>
        <v>0.15</v>
      </c>
      <c r="AE19" s="15">
        <f>AVERAGE('äravoolu parameetrid'!$E$15:$G$17)</f>
        <v>0.15</v>
      </c>
      <c r="AF19" s="15">
        <f>AVERAGE('äravoolu parameetrid'!$E$15:$G$17)</f>
        <v>0.15</v>
      </c>
      <c r="AG19" s="15">
        <f>AVERAGE('äravoolu parameetrid'!$E$15:$G$17)</f>
        <v>0.15</v>
      </c>
      <c r="AH19" s="15">
        <f>AVERAGE('äravoolu parameetrid'!$E$15:$G$17)</f>
        <v>0.15</v>
      </c>
      <c r="AI19" s="15">
        <f>AVERAGE('äravoolu parameetrid'!$E$15:$G$17)</f>
        <v>0.15</v>
      </c>
      <c r="AJ19" s="15">
        <f>AVERAGE('äravoolu parameetrid'!$E$15:$G$17)</f>
        <v>0.15</v>
      </c>
      <c r="AK19" s="15">
        <f>AVERAGE('äravoolu parameetrid'!$E$15:$G$17)</f>
        <v>0.15</v>
      </c>
      <c r="AL19" s="15">
        <f>AVERAGE('äravoolu parameetrid'!$E$15:$G$17)</f>
        <v>0.15</v>
      </c>
      <c r="AM19" s="15">
        <f>AVERAGE('äravoolu parameetrid'!$E$15:$G$17)</f>
        <v>0.15</v>
      </c>
      <c r="AN19" s="15">
        <f>AVERAGE('äravoolu parameetrid'!$E$15:$G$17)</f>
        <v>0.15</v>
      </c>
      <c r="AO19" s="15">
        <f>AVERAGE('äravoolu parameetrid'!$E$15:$G$17)</f>
        <v>0.15</v>
      </c>
      <c r="AP19" s="15">
        <f>AVERAGE('äravoolu parameetrid'!$E$15:$G$17)</f>
        <v>0.15</v>
      </c>
      <c r="AQ19" s="15">
        <f>AVERAGE('äravoolu parameetrid'!$E$15:$G$17)</f>
        <v>0.15</v>
      </c>
      <c r="AR19" s="15">
        <f>AVERAGE('äravoolu parameetrid'!$E$15:$G$17)</f>
        <v>0.15</v>
      </c>
      <c r="AS19" s="15">
        <f>AVERAGE('äravoolu parameetrid'!$E$15:$G$17)</f>
        <v>0.15</v>
      </c>
      <c r="AT19" s="15">
        <f>AVERAGE('äravoolu parameetrid'!$E$15:$G$17)</f>
        <v>0.15</v>
      </c>
      <c r="AU19" s="15">
        <f>AVERAGE('äravoolu parameetrid'!$E$15:$G$17)</f>
        <v>0.15</v>
      </c>
      <c r="AV19" s="15">
        <f>AVERAGE('äravoolu parameetrid'!$E$15:$G$17)</f>
        <v>0.15</v>
      </c>
      <c r="AW19" s="15">
        <f>AVERAGE('äravoolu parameetrid'!$E$15:$G$17)</f>
        <v>0.15</v>
      </c>
      <c r="AX19" s="15">
        <f>AVERAGE('äravoolu parameetrid'!$E$15:$G$17)</f>
        <v>0.15</v>
      </c>
      <c r="AY19" s="15">
        <f>AVERAGE('äravoolu parameetrid'!$E$15:$G$17)</f>
        <v>0.15</v>
      </c>
      <c r="AZ19" s="15">
        <f>AVERAGE('äravoolu parameetrid'!$E$15:$G$17)</f>
        <v>0.15</v>
      </c>
      <c r="BA19" s="15">
        <f>AVERAGE('äravoolu parameetrid'!$E$15:$G$17)</f>
        <v>0.15</v>
      </c>
      <c r="BB19" s="15">
        <f>AVERAGE('äravoolu parameetrid'!$E$15:$G$17)</f>
        <v>0.15</v>
      </c>
      <c r="BC19" s="15">
        <f>AVERAGE('äravoolu parameetrid'!$E$15:$G$17)</f>
        <v>0.15</v>
      </c>
      <c r="BD19" s="15">
        <f>AVERAGE('äravoolu parameetrid'!$E$15:$G$17)</f>
        <v>0.15</v>
      </c>
      <c r="BE19" s="15">
        <f>AVERAGE('äravoolu parameetrid'!$E$15:$G$17)</f>
        <v>0.15</v>
      </c>
      <c r="BF19" s="15">
        <f>AVERAGE('äravoolu parameetrid'!$E$15:$G$17)</f>
        <v>0.15</v>
      </c>
      <c r="BG19" s="15">
        <f>AVERAGE('äravoolu parameetrid'!$E$15:$G$17)</f>
        <v>0.15</v>
      </c>
      <c r="BH19" s="15">
        <f>AVERAGE('äravoolu parameetrid'!$E$15:$G$17)</f>
        <v>0.15</v>
      </c>
      <c r="BI19" s="15">
        <f>AVERAGE('äravoolu parameetrid'!$E$15:$G$17)</f>
        <v>0.15</v>
      </c>
      <c r="BJ19" s="15">
        <f>AVERAGE('äravoolu parameetrid'!$E$15:$G$17)</f>
        <v>0.15</v>
      </c>
      <c r="BK19" s="15">
        <f>AVERAGE('äravoolu parameetrid'!$E$15:$G$17)</f>
        <v>0.15</v>
      </c>
      <c r="BL19" s="15">
        <f>AVERAGE('äravoolu parameetrid'!$E$15:$G$17)</f>
        <v>0.15</v>
      </c>
      <c r="BM19" s="15">
        <f>AVERAGE('äravoolu parameetrid'!$E$15:$G$17)</f>
        <v>0.15</v>
      </c>
      <c r="BN19" s="15">
        <f>AVERAGE('äravoolu parameetrid'!$E$15:$G$17)</f>
        <v>0.15</v>
      </c>
      <c r="BO19" s="15">
        <f>AVERAGE('äravoolu parameetrid'!$E$15:$G$17)</f>
        <v>0.15</v>
      </c>
      <c r="BP19" s="15">
        <f>AVERAGE('äravoolu parameetrid'!$E$15:$G$17)</f>
        <v>0.15</v>
      </c>
      <c r="BQ19" s="15">
        <f>AVERAGE('äravoolu parameetrid'!$E$15:$G$17)</f>
        <v>0.15</v>
      </c>
      <c r="BR19" s="15">
        <f>AVERAGE('äravoolu parameetrid'!$E$15:$G$17)</f>
        <v>0.15</v>
      </c>
      <c r="BS19" s="15">
        <f>AVERAGE('äravoolu parameetrid'!$E$15:$G$17)</f>
        <v>0.15</v>
      </c>
      <c r="BT19" s="15">
        <f>AVERAGE('äravoolu parameetrid'!$E$15:$G$17)</f>
        <v>0.15</v>
      </c>
      <c r="BU19" s="15">
        <f>AVERAGE('äravoolu parameetrid'!$E$15:$G$17)</f>
        <v>0.15</v>
      </c>
      <c r="BV19" s="15">
        <f>AVERAGE('äravoolu parameetrid'!$E$15:$G$17)</f>
        <v>0.15</v>
      </c>
      <c r="BW19" s="15">
        <f>AVERAGE('äravoolu parameetrid'!$E$15:$G$17)</f>
        <v>0.15</v>
      </c>
      <c r="BX19" s="15">
        <f>AVERAGE('äravoolu parameetrid'!$E$15:$G$17)</f>
        <v>0.15</v>
      </c>
      <c r="BY19" s="15">
        <f>AVERAGE('äravoolu parameetrid'!$E$15:$G$17)</f>
        <v>0.15</v>
      </c>
      <c r="BZ19" s="15">
        <f>AVERAGE('äravoolu parameetrid'!$E$15:$G$17)</f>
        <v>0.15</v>
      </c>
      <c r="CA19" s="15">
        <f>AVERAGE('äravoolu parameetrid'!$E$15:$G$17)</f>
        <v>0.15</v>
      </c>
      <c r="CB19" s="15">
        <f>AVERAGE('äravoolu parameetrid'!$E$15:$G$17)</f>
        <v>0.15</v>
      </c>
      <c r="CC19" s="15">
        <f>AVERAGE('äravoolu parameetrid'!$E$15:$G$17)</f>
        <v>0.15</v>
      </c>
      <c r="CD19" s="15">
        <f>AVERAGE('äravoolu parameetrid'!$E$15:$G$17)</f>
        <v>0.15</v>
      </c>
      <c r="CE19" s="15">
        <f>AVERAGE('äravoolu parameetrid'!$E$15:$G$17)</f>
        <v>0.15</v>
      </c>
      <c r="CF19" s="15">
        <f>AVERAGE('äravoolu parameetrid'!$E$15:$G$17)</f>
        <v>0.15</v>
      </c>
      <c r="CG19" s="15">
        <f>AVERAGE('äravoolu parameetrid'!$E$15:$G$17)</f>
        <v>0.15</v>
      </c>
      <c r="CH19" s="15">
        <f>AVERAGE('äravoolu parameetrid'!$E$15:$G$17)</f>
        <v>0.15</v>
      </c>
      <c r="CI19" s="15">
        <f>AVERAGE('äravoolu parameetrid'!$E$15:$G$17)</f>
        <v>0.15</v>
      </c>
      <c r="CJ19" s="15">
        <f>AVERAGE('äravoolu parameetrid'!$E$15:$G$17)</f>
        <v>0.15</v>
      </c>
    </row>
    <row r="20" spans="2:89" x14ac:dyDescent="0.25">
      <c r="B20" s="33"/>
      <c r="C20" s="5" t="s">
        <v>185</v>
      </c>
      <c r="D20" s="5" t="s">
        <v>186</v>
      </c>
      <c r="E20" s="4">
        <f>E18*E19*E17</f>
        <v>6654.8661688309576</v>
      </c>
      <c r="F20" s="4">
        <f t="shared" ref="F20" si="145">F18*F19*F17</f>
        <v>5241.8268789756557</v>
      </c>
      <c r="G20" s="4">
        <f t="shared" ref="G20" si="146">G18*G19*G17</f>
        <v>115.75150650529339</v>
      </c>
      <c r="H20" s="4">
        <f t="shared" ref="H20" si="147">H18*H19*H17</f>
        <v>168.47225568800908</v>
      </c>
      <c r="I20" s="4">
        <f t="shared" ref="I20" si="148">I18*I19*I17</f>
        <v>629.1857178750696</v>
      </c>
      <c r="J20" s="4">
        <f t="shared" ref="J20" si="149">J18*J19*J17</f>
        <v>927.59415229532158</v>
      </c>
      <c r="K20" s="4">
        <f t="shared" ref="K20" si="150">K18*K19*K17</f>
        <v>1643.2065156428657</v>
      </c>
      <c r="L20" s="4">
        <f t="shared" ref="L20" si="151">L18*L19*L17</f>
        <v>1077.3487641842269</v>
      </c>
      <c r="M20" s="4">
        <f t="shared" ref="M20" si="152">M18*M19*M17</f>
        <v>554.71483965348671</v>
      </c>
      <c r="N20" s="4">
        <f t="shared" ref="N20" si="153">N18*N19*N17</f>
        <v>10502.733748354531</v>
      </c>
      <c r="O20" s="4">
        <f t="shared" ref="O20" si="154">O18*O19*O17</f>
        <v>676.06070148426841</v>
      </c>
      <c r="P20" s="4">
        <f t="shared" ref="P20" si="155">P18*P19*P17</f>
        <v>3589.0485867103403</v>
      </c>
      <c r="Q20" s="4">
        <f t="shared" ref="Q20" si="156">Q18*Q19*Q17</f>
        <v>766.48875314471786</v>
      </c>
      <c r="R20" s="4">
        <f t="shared" ref="R20" si="157">R18*R19*R17</f>
        <v>2308.398643797836</v>
      </c>
      <c r="S20" s="4">
        <f t="shared" ref="S20" si="158">S18*S19*S17</f>
        <v>771.54314308789583</v>
      </c>
      <c r="T20" s="4">
        <f t="shared" ref="T20" si="159">T18*T19*T17</f>
        <v>4266.0703550031685</v>
      </c>
      <c r="U20" s="4">
        <f t="shared" ref="U20" si="160">U18*U19*U17</f>
        <v>5849.2878929485296</v>
      </c>
      <c r="V20" s="4">
        <f t="shared" ref="V20" si="161">V18*V19*V17</f>
        <v>125.22271557430798</v>
      </c>
      <c r="W20" s="4">
        <f t="shared" ref="W20" si="162">W18*W19*W17</f>
        <v>597.59535440217064</v>
      </c>
      <c r="X20" s="4">
        <f t="shared" ref="X20" si="163">X18*X19*X17</f>
        <v>1786.1683337101149</v>
      </c>
      <c r="Y20" s="4">
        <f t="shared" ref="Y20" si="164">Y18*Y19*Y17</f>
        <v>3279.8142097492087</v>
      </c>
      <c r="Z20" s="4">
        <f t="shared" ref="Z20" si="165">Z18*Z19*Z17</f>
        <v>1467.9099311544248</v>
      </c>
      <c r="AA20" s="4">
        <f t="shared" ref="AA20" si="166">AA18*AA19*AA17</f>
        <v>555.58344765481388</v>
      </c>
      <c r="AB20" s="4">
        <f t="shared" ref="AB20" si="167">AB18*AB19*AB17</f>
        <v>1620.068277839433</v>
      </c>
      <c r="AC20" s="4">
        <f t="shared" ref="AC20" si="168">AC18*AC19*AC17</f>
        <v>805.79841476062848</v>
      </c>
      <c r="AD20" s="4">
        <f t="shared" ref="AD20" si="169">AD18*AD19*AD17</f>
        <v>2000.1585932352718</v>
      </c>
      <c r="AE20" s="4">
        <f t="shared" ref="AE20" si="170">AE18*AE19*AE17</f>
        <v>1623.501170575219</v>
      </c>
      <c r="AF20" s="4">
        <f t="shared" ref="AF20" si="171">AF18*AF19*AF17</f>
        <v>548.89490296846486</v>
      </c>
      <c r="AG20" s="4">
        <f t="shared" ref="AG20" si="172">AG18*AG19*AG17</f>
        <v>1472.8489783893701</v>
      </c>
      <c r="AH20" s="4">
        <f t="shared" ref="AH20" si="173">AH18*AH19*AH17</f>
        <v>4697.0224657068529</v>
      </c>
      <c r="AI20" s="4">
        <f t="shared" ref="AI20" si="174">AI18*AI19*AI17</f>
        <v>10574.151766661118</v>
      </c>
      <c r="AJ20" s="4">
        <f t="shared" ref="AJ20" si="175">AJ18*AJ19*AJ17</f>
        <v>2667.3309631527372</v>
      </c>
      <c r="AK20" s="4">
        <f t="shared" ref="AK20" si="176">AK18*AK19*AK17</f>
        <v>2643.6926528537929</v>
      </c>
      <c r="AL20" s="4">
        <f t="shared" ref="AL20" si="177">AL18*AL19*AL17</f>
        <v>1596.4516288351761</v>
      </c>
      <c r="AM20" s="4">
        <f t="shared" ref="AM20" si="178">AM18*AM19*AM17</f>
        <v>2180.0691263078443</v>
      </c>
      <c r="AN20" s="4">
        <f t="shared" ref="AN20" si="179">AN18*AN19*AN17</f>
        <v>1808.1458487333664</v>
      </c>
      <c r="AO20" s="4">
        <f t="shared" ref="AO20" si="180">AO18*AO19*AO17</f>
        <v>4336.3905604598876</v>
      </c>
      <c r="AP20" s="4">
        <f t="shared" ref="AP20" si="181">AP18*AP19*AP17</f>
        <v>5549.5161603955694</v>
      </c>
      <c r="AQ20" s="4">
        <f t="shared" ref="AQ20" si="182">AQ18*AQ19*AQ17</f>
        <v>2825.2327548270846</v>
      </c>
      <c r="AR20" s="4">
        <f t="shared" ref="AR20" si="183">AR18*AR19*AR17</f>
        <v>5133.0862114376159</v>
      </c>
      <c r="AS20" s="4">
        <f t="shared" ref="AS20" si="184">AS18*AS19*AS17</f>
        <v>1074.0231270500258</v>
      </c>
      <c r="AT20" s="4">
        <f t="shared" ref="AT20" si="185">AT18*AT19*AT17</f>
        <v>387.39360483671959</v>
      </c>
      <c r="AU20" s="4">
        <f t="shared" ref="AU20" si="186">AU18*AU19*AU17</f>
        <v>347.19952916935603</v>
      </c>
      <c r="AV20" s="4">
        <f t="shared" ref="AV20" si="187">AV18*AV19*AV17</f>
        <v>249.87874868331329</v>
      </c>
      <c r="AW20" s="4">
        <f t="shared" ref="AW20" si="188">AW18*AW19*AW17</f>
        <v>242.38914101827046</v>
      </c>
      <c r="AX20" s="4">
        <f t="shared" ref="AX20" si="189">AX18*AX19*AX17</f>
        <v>1111.7374016826502</v>
      </c>
      <c r="AY20" s="4">
        <f t="shared" ref="AY20" si="190">AY18*AY19*AY17</f>
        <v>123.09701909437514</v>
      </c>
      <c r="AZ20" s="4">
        <f t="shared" ref="AZ20" si="191">AZ18*AZ19*AZ17</f>
        <v>1529.9033596050538</v>
      </c>
      <c r="BA20" s="4">
        <f t="shared" ref="BA20" si="192">BA18*BA19*BA17</f>
        <v>926.69822348006528</v>
      </c>
      <c r="BB20" s="4">
        <f t="shared" ref="BB20" si="193">BB18*BB19*BB17</f>
        <v>3958.6246479288275</v>
      </c>
      <c r="BC20" s="4">
        <f t="shared" ref="BC20" si="194">BC18*BC19*BC17</f>
        <v>6035.8122261124618</v>
      </c>
      <c r="BD20" s="4">
        <f t="shared" ref="BD20" si="195">BD18*BD19*BD17</f>
        <v>4583.662458310695</v>
      </c>
      <c r="BE20" s="4">
        <f t="shared" ref="BE20" si="196">BE18*BE19*BE17</f>
        <v>1633.0254190909752</v>
      </c>
      <c r="BF20" s="4">
        <f t="shared" ref="BF20" si="197">BF18*BF19*BF17</f>
        <v>3626.1352964529151</v>
      </c>
      <c r="BG20" s="4">
        <f t="shared" ref="BG20" si="198">BG18*BG19*BG17</f>
        <v>1437.9086187417731</v>
      </c>
      <c r="BH20" s="4">
        <f t="shared" ref="BH20" si="199">BH18*BH19*BH17</f>
        <v>587.76457114428172</v>
      </c>
      <c r="BI20" s="4">
        <f t="shared" ref="BI20" si="200">BI18*BI19*BI17</f>
        <v>1063.8711563108766</v>
      </c>
      <c r="BJ20" s="4">
        <f t="shared" ref="BJ20" si="201">BJ18*BJ19*BJ17</f>
        <v>281.06947310921367</v>
      </c>
      <c r="BK20" s="4">
        <f t="shared" ref="BK20" si="202">BK18*BK19*BK17</f>
        <v>1996.2400112572727</v>
      </c>
      <c r="BL20" s="4">
        <f t="shared" ref="BL20" si="203">BL18*BL19*BL17</f>
        <v>757.80541606010661</v>
      </c>
      <c r="BM20" s="4">
        <f t="shared" ref="BM20" si="204">BM18*BM19*BM17</f>
        <v>130.18092447761708</v>
      </c>
      <c r="BN20" s="4">
        <f t="shared" ref="BN20" si="205">BN18*BN19*BN17</f>
        <v>543.74650482528227</v>
      </c>
      <c r="BO20" s="4">
        <f t="shared" ref="BO20" si="206">BO18*BO19*BO17</f>
        <v>635.50551581957325</v>
      </c>
      <c r="BP20" s="4">
        <f t="shared" ref="BP20" si="207">BP18*BP19*BP17</f>
        <v>432.54075927358042</v>
      </c>
      <c r="BQ20" s="4">
        <f t="shared" ref="BQ20" si="208">BQ18*BQ19*BQ17</f>
        <v>94.205508284262834</v>
      </c>
      <c r="BR20" s="4">
        <f t="shared" ref="BR20" si="209">BR18*BR19*BR17</f>
        <v>127.06615320262932</v>
      </c>
      <c r="BS20" s="4">
        <f t="shared" ref="BS20" si="210">BS18*BS19*BS17</f>
        <v>641.54302561523377</v>
      </c>
      <c r="BT20" s="4">
        <f t="shared" ref="BT20" si="211">BT18*BT19*BT17</f>
        <v>761.1391046750133</v>
      </c>
      <c r="BU20" s="4">
        <f t="shared" ref="BU20" si="212">BU18*BU19*BU17</f>
        <v>1530.1327906768413</v>
      </c>
      <c r="BV20" s="4">
        <f t="shared" ref="BV20" si="213">BV18*BV19*BV17</f>
        <v>1485.2419274087354</v>
      </c>
      <c r="BW20" s="4">
        <f t="shared" ref="BW20" si="214">BW18*BW19*BW17</f>
        <v>386.25235843267222</v>
      </c>
      <c r="BX20" s="4">
        <f t="shared" ref="BX20" si="215">BX18*BX19*BX17</f>
        <v>293.81241849485605</v>
      </c>
      <c r="BY20" s="4">
        <f t="shared" ref="BY20" si="216">BY18*BY19*BY17</f>
        <v>2515.041461297049</v>
      </c>
      <c r="BZ20" s="4">
        <f t="shared" ref="BZ20" si="217">BZ18*BZ19*BZ17</f>
        <v>1577.8355127532784</v>
      </c>
      <c r="CA20" s="4">
        <f t="shared" ref="CA20" si="218">CA18*CA19*CA17</f>
        <v>995.62567297956446</v>
      </c>
      <c r="CB20" s="4">
        <f t="shared" ref="CB20" si="219">CB18*CB19*CB17</f>
        <v>536.20221002288963</v>
      </c>
      <c r="CC20" s="4">
        <f t="shared" ref="CC20" si="220">CC18*CC19*CC17</f>
        <v>173.70898889817653</v>
      </c>
      <c r="CD20" s="4">
        <f t="shared" ref="CD20" si="221">CD18*CD19*CD17</f>
        <v>46.900159586329188</v>
      </c>
      <c r="CE20" s="4">
        <f t="shared" ref="CE20" si="222">CE18*CE19*CE17</f>
        <v>162.10444955492684</v>
      </c>
      <c r="CF20" s="4">
        <f t="shared" ref="CF20" si="223">CF18*CF19*CF17</f>
        <v>431.64162351132711</v>
      </c>
      <c r="CG20" s="4">
        <f t="shared" ref="CG20" si="224">CG18*CG19*CG17</f>
        <v>298.06940059250888</v>
      </c>
      <c r="CH20" s="4">
        <f t="shared" ref="CH20" si="225">CH18*CH19*CH17</f>
        <v>642.679859520778</v>
      </c>
      <c r="CI20" s="4">
        <f t="shared" ref="CI20" si="226">CI18*CI19*CI17</f>
        <v>155.78273128288018</v>
      </c>
      <c r="CJ20" s="4">
        <f t="shared" ref="CJ20" si="227">CJ18*CJ19*CJ17</f>
        <v>2744.368896827451</v>
      </c>
    </row>
    <row r="21" spans="2:89" x14ac:dyDescent="0.25">
      <c r="B21" s="31" t="s">
        <v>176</v>
      </c>
      <c r="C21" s="29" t="s">
        <v>182</v>
      </c>
      <c r="D21" s="5" t="s">
        <v>179</v>
      </c>
      <c r="E21" s="3">
        <v>215399</v>
      </c>
      <c r="F21" s="3">
        <v>122891</v>
      </c>
      <c r="G21" s="3">
        <v>53821</v>
      </c>
      <c r="H21" s="3">
        <v>84175</v>
      </c>
      <c r="I21" s="3">
        <v>133862</v>
      </c>
      <c r="J21" s="3">
        <v>247916</v>
      </c>
      <c r="K21" s="3">
        <v>293954</v>
      </c>
      <c r="L21" s="3">
        <v>65454</v>
      </c>
      <c r="M21" s="3">
        <v>15347</v>
      </c>
      <c r="N21" s="3">
        <v>426445</v>
      </c>
      <c r="O21" s="3"/>
      <c r="P21" s="3">
        <v>23521</v>
      </c>
      <c r="Q21" s="3"/>
      <c r="R21" s="3">
        <v>7282</v>
      </c>
      <c r="S21" s="3">
        <v>391378</v>
      </c>
      <c r="T21" s="3">
        <v>306490</v>
      </c>
      <c r="U21" s="3">
        <v>751852</v>
      </c>
      <c r="V21" s="3">
        <v>124334</v>
      </c>
      <c r="W21" s="3">
        <v>258758</v>
      </c>
      <c r="X21" s="16">
        <v>1257910</v>
      </c>
      <c r="Y21" s="3">
        <v>348229</v>
      </c>
      <c r="Z21" s="3">
        <v>215869</v>
      </c>
      <c r="AA21" s="3">
        <v>231840</v>
      </c>
      <c r="AB21" s="3">
        <v>260253</v>
      </c>
      <c r="AC21" s="3">
        <v>979626</v>
      </c>
      <c r="AD21" s="3">
        <v>422548</v>
      </c>
      <c r="AE21" s="3">
        <v>461184</v>
      </c>
      <c r="AF21" s="3"/>
      <c r="AG21" s="3">
        <v>728935</v>
      </c>
      <c r="AH21" s="3">
        <v>223791</v>
      </c>
      <c r="AI21" s="3">
        <v>408539</v>
      </c>
      <c r="AJ21" s="3">
        <v>121603</v>
      </c>
      <c r="AK21" s="3">
        <v>448761</v>
      </c>
      <c r="AL21" s="3">
        <v>127812</v>
      </c>
      <c r="AM21" s="3">
        <v>490332</v>
      </c>
      <c r="AN21" s="3">
        <v>121043</v>
      </c>
      <c r="AO21" s="3">
        <v>218978</v>
      </c>
      <c r="AP21" s="3">
        <v>156447</v>
      </c>
      <c r="AQ21" s="3">
        <v>528528</v>
      </c>
      <c r="AR21" s="16">
        <v>1642600</v>
      </c>
      <c r="AS21" s="3">
        <v>200456</v>
      </c>
      <c r="AT21" s="3"/>
      <c r="AU21" s="3">
        <v>0</v>
      </c>
      <c r="AV21" s="3">
        <v>0</v>
      </c>
      <c r="AW21" s="3">
        <v>0</v>
      </c>
      <c r="AX21" s="3">
        <v>913527</v>
      </c>
      <c r="AY21" s="3">
        <v>0</v>
      </c>
      <c r="AZ21" s="3">
        <v>332025</v>
      </c>
      <c r="BA21" s="3">
        <v>251662</v>
      </c>
      <c r="BB21" s="3">
        <v>126620</v>
      </c>
      <c r="BC21" s="3">
        <v>794542</v>
      </c>
      <c r="BD21" s="16">
        <v>2358010</v>
      </c>
      <c r="BE21" s="3">
        <v>992886</v>
      </c>
      <c r="BF21" s="16">
        <v>3493540</v>
      </c>
      <c r="BG21" s="16">
        <v>1248960</v>
      </c>
      <c r="BH21" s="16">
        <v>6069110</v>
      </c>
      <c r="BI21" s="3">
        <v>408387</v>
      </c>
      <c r="BJ21" s="3">
        <v>4562903</v>
      </c>
      <c r="BK21" s="3">
        <v>516629</v>
      </c>
      <c r="BL21" s="3">
        <v>0</v>
      </c>
      <c r="BM21" s="3">
        <v>0</v>
      </c>
      <c r="BN21" s="3">
        <v>108648</v>
      </c>
      <c r="BO21" s="3">
        <v>148468</v>
      </c>
      <c r="BP21" s="3">
        <v>21061</v>
      </c>
      <c r="BQ21" s="3">
        <v>39772</v>
      </c>
      <c r="BR21" s="3">
        <v>95000</v>
      </c>
      <c r="BS21" s="3">
        <v>44654</v>
      </c>
      <c r="BT21" s="3">
        <v>9724</v>
      </c>
      <c r="BU21" s="3">
        <v>240893</v>
      </c>
      <c r="BV21" s="3">
        <v>156803</v>
      </c>
      <c r="BW21" s="3">
        <v>27396</v>
      </c>
      <c r="BX21" s="3">
        <v>67785</v>
      </c>
      <c r="BY21" s="3"/>
      <c r="BZ21" s="3">
        <v>257568</v>
      </c>
      <c r="CA21" s="3">
        <v>116765</v>
      </c>
      <c r="CB21" s="3">
        <v>208216</v>
      </c>
      <c r="CC21" s="3"/>
      <c r="CD21" s="3"/>
      <c r="CE21" s="3">
        <v>37579</v>
      </c>
      <c r="CF21" s="3">
        <v>4227</v>
      </c>
      <c r="CG21" s="3"/>
      <c r="CH21" s="3">
        <v>29340</v>
      </c>
      <c r="CI21" s="3">
        <v>31459</v>
      </c>
      <c r="CJ21" s="3">
        <v>795451</v>
      </c>
    </row>
    <row r="22" spans="2:89" x14ac:dyDescent="0.25">
      <c r="B22" s="32"/>
      <c r="C22" s="30"/>
      <c r="D22" s="5" t="s">
        <v>180</v>
      </c>
      <c r="E22" s="15">
        <f>E21/10000</f>
        <v>21.539899999999999</v>
      </c>
      <c r="F22" s="15">
        <f t="shared" ref="F22:BQ22" si="228">F21/10000</f>
        <v>12.289099999999999</v>
      </c>
      <c r="G22" s="15">
        <f t="shared" si="228"/>
        <v>5.3821000000000003</v>
      </c>
      <c r="H22" s="15">
        <f t="shared" si="228"/>
        <v>8.4175000000000004</v>
      </c>
      <c r="I22" s="15">
        <f t="shared" si="228"/>
        <v>13.386200000000001</v>
      </c>
      <c r="J22" s="15">
        <f t="shared" si="228"/>
        <v>24.791599999999999</v>
      </c>
      <c r="K22" s="15">
        <f t="shared" si="228"/>
        <v>29.395399999999999</v>
      </c>
      <c r="L22" s="15">
        <f t="shared" si="228"/>
        <v>6.5453999999999999</v>
      </c>
      <c r="M22" s="15">
        <f t="shared" si="228"/>
        <v>1.5347</v>
      </c>
      <c r="N22" s="15">
        <f t="shared" si="228"/>
        <v>42.644500000000001</v>
      </c>
      <c r="O22" s="15">
        <f t="shared" si="228"/>
        <v>0</v>
      </c>
      <c r="P22" s="15">
        <f t="shared" si="228"/>
        <v>2.3521000000000001</v>
      </c>
      <c r="Q22" s="15">
        <f t="shared" si="228"/>
        <v>0</v>
      </c>
      <c r="R22" s="15">
        <f t="shared" si="228"/>
        <v>0.72819999999999996</v>
      </c>
      <c r="S22" s="15">
        <f t="shared" si="228"/>
        <v>39.137799999999999</v>
      </c>
      <c r="T22" s="15">
        <f t="shared" si="228"/>
        <v>30.649000000000001</v>
      </c>
      <c r="U22" s="15">
        <f t="shared" si="228"/>
        <v>75.185199999999995</v>
      </c>
      <c r="V22" s="15">
        <f t="shared" si="228"/>
        <v>12.433400000000001</v>
      </c>
      <c r="W22" s="15">
        <f t="shared" si="228"/>
        <v>25.875800000000002</v>
      </c>
      <c r="X22" s="15">
        <f t="shared" si="228"/>
        <v>125.791</v>
      </c>
      <c r="Y22" s="15">
        <f t="shared" si="228"/>
        <v>34.822899999999997</v>
      </c>
      <c r="Z22" s="15">
        <f t="shared" si="228"/>
        <v>21.5869</v>
      </c>
      <c r="AA22" s="15">
        <f t="shared" si="228"/>
        <v>23.184000000000001</v>
      </c>
      <c r="AB22" s="15">
        <f t="shared" si="228"/>
        <v>26.025300000000001</v>
      </c>
      <c r="AC22" s="15">
        <f t="shared" si="228"/>
        <v>97.962599999999995</v>
      </c>
      <c r="AD22" s="15">
        <f t="shared" si="228"/>
        <v>42.254800000000003</v>
      </c>
      <c r="AE22" s="15">
        <f t="shared" si="228"/>
        <v>46.118400000000001</v>
      </c>
      <c r="AF22" s="15">
        <f t="shared" si="228"/>
        <v>0</v>
      </c>
      <c r="AG22" s="15">
        <f t="shared" si="228"/>
        <v>72.893500000000003</v>
      </c>
      <c r="AH22" s="15">
        <f t="shared" si="228"/>
        <v>22.379100000000001</v>
      </c>
      <c r="AI22" s="15">
        <f t="shared" si="228"/>
        <v>40.853900000000003</v>
      </c>
      <c r="AJ22" s="15">
        <f t="shared" si="228"/>
        <v>12.160299999999999</v>
      </c>
      <c r="AK22" s="15">
        <f t="shared" si="228"/>
        <v>44.876100000000001</v>
      </c>
      <c r="AL22" s="15">
        <f t="shared" si="228"/>
        <v>12.7812</v>
      </c>
      <c r="AM22" s="15">
        <f t="shared" si="228"/>
        <v>49.033200000000001</v>
      </c>
      <c r="AN22" s="15">
        <f t="shared" si="228"/>
        <v>12.1043</v>
      </c>
      <c r="AO22" s="15">
        <f t="shared" si="228"/>
        <v>21.8978</v>
      </c>
      <c r="AP22" s="15">
        <f t="shared" si="228"/>
        <v>15.6447</v>
      </c>
      <c r="AQ22" s="15">
        <f t="shared" si="228"/>
        <v>52.852800000000002</v>
      </c>
      <c r="AR22" s="15">
        <f t="shared" si="228"/>
        <v>164.26</v>
      </c>
      <c r="AS22" s="15">
        <f t="shared" si="228"/>
        <v>20.0456</v>
      </c>
      <c r="AT22" s="15">
        <f t="shared" si="228"/>
        <v>0</v>
      </c>
      <c r="AU22" s="15">
        <f t="shared" si="228"/>
        <v>0</v>
      </c>
      <c r="AV22" s="15">
        <f t="shared" si="228"/>
        <v>0</v>
      </c>
      <c r="AW22" s="15">
        <f t="shared" si="228"/>
        <v>0</v>
      </c>
      <c r="AX22" s="15">
        <f t="shared" si="228"/>
        <v>91.352699999999999</v>
      </c>
      <c r="AY22" s="15">
        <f t="shared" si="228"/>
        <v>0</v>
      </c>
      <c r="AZ22" s="15">
        <f t="shared" si="228"/>
        <v>33.202500000000001</v>
      </c>
      <c r="BA22" s="15">
        <f t="shared" si="228"/>
        <v>25.1662</v>
      </c>
      <c r="BB22" s="15">
        <f t="shared" si="228"/>
        <v>12.662000000000001</v>
      </c>
      <c r="BC22" s="15">
        <f t="shared" si="228"/>
        <v>79.4542</v>
      </c>
      <c r="BD22" s="15">
        <f t="shared" si="228"/>
        <v>235.80099999999999</v>
      </c>
      <c r="BE22" s="15">
        <f t="shared" si="228"/>
        <v>99.288600000000002</v>
      </c>
      <c r="BF22" s="15">
        <f t="shared" si="228"/>
        <v>349.35399999999998</v>
      </c>
      <c r="BG22" s="15">
        <f t="shared" si="228"/>
        <v>124.896</v>
      </c>
      <c r="BH22" s="15">
        <f t="shared" si="228"/>
        <v>606.91099999999994</v>
      </c>
      <c r="BI22" s="15">
        <f t="shared" si="228"/>
        <v>40.838700000000003</v>
      </c>
      <c r="BJ22" s="15">
        <f t="shared" si="228"/>
        <v>456.2903</v>
      </c>
      <c r="BK22" s="15">
        <f t="shared" si="228"/>
        <v>51.6629</v>
      </c>
      <c r="BL22" s="15">
        <f t="shared" si="228"/>
        <v>0</v>
      </c>
      <c r="BM22" s="15">
        <f t="shared" si="228"/>
        <v>0</v>
      </c>
      <c r="BN22" s="15">
        <f t="shared" si="228"/>
        <v>10.864800000000001</v>
      </c>
      <c r="BO22" s="15">
        <f t="shared" si="228"/>
        <v>14.8468</v>
      </c>
      <c r="BP22" s="15">
        <f t="shared" si="228"/>
        <v>2.1061000000000001</v>
      </c>
      <c r="BQ22" s="15">
        <f t="shared" si="228"/>
        <v>3.9771999999999998</v>
      </c>
      <c r="BR22" s="15">
        <f t="shared" ref="BR22:CJ22" si="229">BR21/10000</f>
        <v>9.5</v>
      </c>
      <c r="BS22" s="15">
        <f t="shared" si="229"/>
        <v>4.4653999999999998</v>
      </c>
      <c r="BT22" s="15">
        <f t="shared" si="229"/>
        <v>0.97240000000000004</v>
      </c>
      <c r="BU22" s="15">
        <f t="shared" si="229"/>
        <v>24.089300000000001</v>
      </c>
      <c r="BV22" s="15">
        <f t="shared" si="229"/>
        <v>15.680300000000001</v>
      </c>
      <c r="BW22" s="15">
        <f t="shared" si="229"/>
        <v>2.7395999999999998</v>
      </c>
      <c r="BX22" s="15">
        <f t="shared" si="229"/>
        <v>6.7785000000000002</v>
      </c>
      <c r="BY22" s="15">
        <f t="shared" si="229"/>
        <v>0</v>
      </c>
      <c r="BZ22" s="15">
        <f t="shared" si="229"/>
        <v>25.756799999999998</v>
      </c>
      <c r="CA22" s="15">
        <f t="shared" si="229"/>
        <v>11.676500000000001</v>
      </c>
      <c r="CB22" s="15">
        <f t="shared" si="229"/>
        <v>20.8216</v>
      </c>
      <c r="CC22" s="15">
        <f t="shared" si="229"/>
        <v>0</v>
      </c>
      <c r="CD22" s="15">
        <f t="shared" si="229"/>
        <v>0</v>
      </c>
      <c r="CE22" s="15">
        <f t="shared" si="229"/>
        <v>3.7578999999999998</v>
      </c>
      <c r="CF22" s="15">
        <f t="shared" si="229"/>
        <v>0.42270000000000002</v>
      </c>
      <c r="CG22" s="15">
        <f t="shared" si="229"/>
        <v>0</v>
      </c>
      <c r="CH22" s="15">
        <f t="shared" si="229"/>
        <v>2.9340000000000002</v>
      </c>
      <c r="CI22" s="15">
        <f t="shared" si="229"/>
        <v>3.1459000000000001</v>
      </c>
      <c r="CJ22" s="15">
        <f t="shared" si="229"/>
        <v>79.545100000000005</v>
      </c>
      <c r="CK22" s="21"/>
    </row>
    <row r="23" spans="2:89" x14ac:dyDescent="0.25">
      <c r="B23" s="32"/>
      <c r="C23" s="6" t="s">
        <v>218</v>
      </c>
      <c r="D23" s="5" t="s">
        <v>219</v>
      </c>
      <c r="E23" s="4">
        <f>2.778*(('äravoolu parameetrid'!$E$4*('äravoolu parameetrid'!$E$6^'äravoolu parameetrid'!$F$4))/('äravoolu parameetrid'!$E$19^'äravoolu parameetrid'!$G$4))</f>
        <v>101.42335520404643</v>
      </c>
      <c r="F23" s="4">
        <f>2.778*(('äravoolu parameetrid'!$E$4*('äravoolu parameetrid'!$E$6^'äravoolu parameetrid'!$F$4))/('äravoolu parameetrid'!$E$19^'äravoolu parameetrid'!$G$4))</f>
        <v>101.42335520404643</v>
      </c>
      <c r="G23" s="4">
        <f>2.778*(('äravoolu parameetrid'!$E$4*('äravoolu parameetrid'!$E$6^'äravoolu parameetrid'!$F$4))/('äravoolu parameetrid'!$E$19^'äravoolu parameetrid'!$G$4))</f>
        <v>101.42335520404643</v>
      </c>
      <c r="H23" s="4">
        <f>2.778*(('äravoolu parameetrid'!$E$4*('äravoolu parameetrid'!$E$6^'äravoolu parameetrid'!$F$4))/('äravoolu parameetrid'!$E$19^'äravoolu parameetrid'!$G$4))</f>
        <v>101.42335520404643</v>
      </c>
      <c r="I23" s="4">
        <f>2.778*(('äravoolu parameetrid'!$E$4*('äravoolu parameetrid'!$E$6^'äravoolu parameetrid'!$F$4))/('äravoolu parameetrid'!$E$19^'äravoolu parameetrid'!$G$4))</f>
        <v>101.42335520404643</v>
      </c>
      <c r="J23" s="4">
        <f>2.778*(('äravoolu parameetrid'!$E$4*('äravoolu parameetrid'!$E$6^'äravoolu parameetrid'!$F$4))/('äravoolu parameetrid'!$E$19^'äravoolu parameetrid'!$G$4))</f>
        <v>101.42335520404643</v>
      </c>
      <c r="K23" s="4">
        <f>2.778*(('äravoolu parameetrid'!$E$4*('äravoolu parameetrid'!$E$6^'äravoolu parameetrid'!$F$4))/('äravoolu parameetrid'!$E$19^'äravoolu parameetrid'!$G$4))</f>
        <v>101.42335520404643</v>
      </c>
      <c r="L23" s="4">
        <f>2.778*(('äravoolu parameetrid'!$E$4*('äravoolu parameetrid'!$E$6^'äravoolu parameetrid'!$F$4))/('äravoolu parameetrid'!$E$19^'äravoolu parameetrid'!$G$4))</f>
        <v>101.42335520404643</v>
      </c>
      <c r="M23" s="4">
        <f>2.778*(('äravoolu parameetrid'!$E$4*('äravoolu parameetrid'!$E$6^'äravoolu parameetrid'!$F$4))/('äravoolu parameetrid'!$E$19^'äravoolu parameetrid'!$G$4))</f>
        <v>101.42335520404643</v>
      </c>
      <c r="N23" s="4">
        <f>2.778*(('äravoolu parameetrid'!$E$4*('äravoolu parameetrid'!$E$6^'äravoolu parameetrid'!$F$4))/('äravoolu parameetrid'!$E$19^'äravoolu parameetrid'!$G$4))</f>
        <v>101.42335520404643</v>
      </c>
      <c r="O23" s="4">
        <f>2.778*(('äravoolu parameetrid'!$E$4*('äravoolu parameetrid'!$E$6^'äravoolu parameetrid'!$F$4))/('äravoolu parameetrid'!$E$19^'äravoolu parameetrid'!$G$4))</f>
        <v>101.42335520404643</v>
      </c>
      <c r="P23" s="4">
        <f>2.778*(('äravoolu parameetrid'!$E$4*('äravoolu parameetrid'!$E$6^'äravoolu parameetrid'!$F$4))/('äravoolu parameetrid'!$E$19^'äravoolu parameetrid'!$G$4))</f>
        <v>101.42335520404643</v>
      </c>
      <c r="Q23" s="4">
        <f>2.778*(('äravoolu parameetrid'!$E$4*('äravoolu parameetrid'!$E$6^'äravoolu parameetrid'!$F$4))/('äravoolu parameetrid'!$E$19^'äravoolu parameetrid'!$G$4))</f>
        <v>101.42335520404643</v>
      </c>
      <c r="R23" s="4">
        <f>2.778*(('äravoolu parameetrid'!$E$4*('äravoolu parameetrid'!$E$6^'äravoolu parameetrid'!$F$4))/('äravoolu parameetrid'!$E$19^'äravoolu parameetrid'!$G$4))</f>
        <v>101.42335520404643</v>
      </c>
      <c r="S23" s="4">
        <f>2.778*(('äravoolu parameetrid'!$E$4*('äravoolu parameetrid'!$E$6^'äravoolu parameetrid'!$F$4))/('äravoolu parameetrid'!$E$19^'äravoolu parameetrid'!$G$4))</f>
        <v>101.42335520404643</v>
      </c>
      <c r="T23" s="4">
        <f>2.778*(('äravoolu parameetrid'!$E$4*('äravoolu parameetrid'!$E$6^'äravoolu parameetrid'!$F$4))/('äravoolu parameetrid'!$E$19^'äravoolu parameetrid'!$G$4))</f>
        <v>101.42335520404643</v>
      </c>
      <c r="U23" s="4">
        <f>2.778*(('äravoolu parameetrid'!$E$4*('äravoolu parameetrid'!$E$6^'äravoolu parameetrid'!$F$4))/('äravoolu parameetrid'!$E$19^'äravoolu parameetrid'!$G$4))</f>
        <v>101.42335520404643</v>
      </c>
      <c r="V23" s="4">
        <f>2.778*(('äravoolu parameetrid'!$E$4*('äravoolu parameetrid'!$E$6^'äravoolu parameetrid'!$F$4))/('äravoolu parameetrid'!$E$19^'äravoolu parameetrid'!$G$4))</f>
        <v>101.42335520404643</v>
      </c>
      <c r="W23" s="4">
        <f>2.778*(('äravoolu parameetrid'!$E$4*('äravoolu parameetrid'!$E$6^'äravoolu parameetrid'!$F$4))/('äravoolu parameetrid'!$E$19^'äravoolu parameetrid'!$G$4))</f>
        <v>101.42335520404643</v>
      </c>
      <c r="X23" s="4">
        <f>2.778*(('äravoolu parameetrid'!$E$4*('äravoolu parameetrid'!$E$6^'äravoolu parameetrid'!$F$4))/('äravoolu parameetrid'!$E$19^'äravoolu parameetrid'!$G$4))</f>
        <v>101.42335520404643</v>
      </c>
      <c r="Y23" s="4">
        <f>2.778*(('äravoolu parameetrid'!$E$4*('äravoolu parameetrid'!$E$6^'äravoolu parameetrid'!$F$4))/('äravoolu parameetrid'!$E$19^'äravoolu parameetrid'!$G$4))</f>
        <v>101.42335520404643</v>
      </c>
      <c r="Z23" s="4">
        <f>2.778*(('äravoolu parameetrid'!$E$4*('äravoolu parameetrid'!$E$6^'äravoolu parameetrid'!$F$4))/('äravoolu parameetrid'!$E$19^'äravoolu parameetrid'!$G$4))</f>
        <v>101.42335520404643</v>
      </c>
      <c r="AA23" s="4">
        <f>2.778*(('äravoolu parameetrid'!$E$4*('äravoolu parameetrid'!$E$6^'äravoolu parameetrid'!$F$4))/('äravoolu parameetrid'!$E$19^'äravoolu parameetrid'!$G$4))</f>
        <v>101.42335520404643</v>
      </c>
      <c r="AB23" s="4">
        <f>2.778*(('äravoolu parameetrid'!$E$4*('äravoolu parameetrid'!$E$6^'äravoolu parameetrid'!$F$4))/('äravoolu parameetrid'!$E$19^'äravoolu parameetrid'!$G$4))</f>
        <v>101.42335520404643</v>
      </c>
      <c r="AC23" s="4">
        <f>2.778*(('äravoolu parameetrid'!$E$4*('äravoolu parameetrid'!$E$6^'äravoolu parameetrid'!$F$4))/('äravoolu parameetrid'!$E$19^'äravoolu parameetrid'!$G$4))</f>
        <v>101.42335520404643</v>
      </c>
      <c r="AD23" s="4">
        <f>2.778*(('äravoolu parameetrid'!$E$4*('äravoolu parameetrid'!$E$6^'äravoolu parameetrid'!$F$4))/('äravoolu parameetrid'!$E$19^'äravoolu parameetrid'!$G$4))</f>
        <v>101.42335520404643</v>
      </c>
      <c r="AE23" s="4">
        <f>2.778*(('äravoolu parameetrid'!$E$4*('äravoolu parameetrid'!$E$6^'äravoolu parameetrid'!$F$4))/('äravoolu parameetrid'!$E$19^'äravoolu parameetrid'!$G$4))</f>
        <v>101.42335520404643</v>
      </c>
      <c r="AF23" s="4">
        <f>2.778*(('äravoolu parameetrid'!$E$4*('äravoolu parameetrid'!$E$6^'äravoolu parameetrid'!$F$4))/('äravoolu parameetrid'!$E$19^'äravoolu parameetrid'!$G$4))</f>
        <v>101.42335520404643</v>
      </c>
      <c r="AG23" s="4">
        <f>2.778*(('äravoolu parameetrid'!$E$4*('äravoolu parameetrid'!$E$6^'äravoolu parameetrid'!$F$4))/('äravoolu parameetrid'!$E$19^'äravoolu parameetrid'!$G$4))</f>
        <v>101.42335520404643</v>
      </c>
      <c r="AH23" s="4">
        <f>2.778*(('äravoolu parameetrid'!$E$4*('äravoolu parameetrid'!$E$6^'äravoolu parameetrid'!$F$4))/('äravoolu parameetrid'!$E$19^'äravoolu parameetrid'!$G$4))</f>
        <v>101.42335520404643</v>
      </c>
      <c r="AI23" s="4">
        <f>2.778*(('äravoolu parameetrid'!$E$4*('äravoolu parameetrid'!$E$6^'äravoolu parameetrid'!$F$4))/('äravoolu parameetrid'!$E$19^'äravoolu parameetrid'!$G$4))</f>
        <v>101.42335520404643</v>
      </c>
      <c r="AJ23" s="4">
        <f>2.778*(('äravoolu parameetrid'!$E$4*('äravoolu parameetrid'!$E$6^'äravoolu parameetrid'!$F$4))/('äravoolu parameetrid'!$E$19^'äravoolu parameetrid'!$G$4))</f>
        <v>101.42335520404643</v>
      </c>
      <c r="AK23" s="4">
        <f>2.778*(('äravoolu parameetrid'!$E$4*('äravoolu parameetrid'!$E$6^'äravoolu parameetrid'!$F$4))/('äravoolu parameetrid'!$E$19^'äravoolu parameetrid'!$G$4))</f>
        <v>101.42335520404643</v>
      </c>
      <c r="AL23" s="4">
        <f>2.778*(('äravoolu parameetrid'!$E$4*('äravoolu parameetrid'!$E$6^'äravoolu parameetrid'!$F$4))/('äravoolu parameetrid'!$E$19^'äravoolu parameetrid'!$G$4))</f>
        <v>101.42335520404643</v>
      </c>
      <c r="AM23" s="4">
        <f>2.778*(('äravoolu parameetrid'!$E$4*('äravoolu parameetrid'!$E$6^'äravoolu parameetrid'!$F$4))/('äravoolu parameetrid'!$E$19^'äravoolu parameetrid'!$G$4))</f>
        <v>101.42335520404643</v>
      </c>
      <c r="AN23" s="4">
        <f>2.778*(('äravoolu parameetrid'!$E$4*('äravoolu parameetrid'!$E$6^'äravoolu parameetrid'!$F$4))/('äravoolu parameetrid'!$E$19^'äravoolu parameetrid'!$G$4))</f>
        <v>101.42335520404643</v>
      </c>
      <c r="AO23" s="4">
        <f>2.778*(('äravoolu parameetrid'!$E$4*('äravoolu parameetrid'!$E$6^'äravoolu parameetrid'!$F$4))/('äravoolu parameetrid'!$E$19^'äravoolu parameetrid'!$G$4))</f>
        <v>101.42335520404643</v>
      </c>
      <c r="AP23" s="4">
        <f>2.778*(('äravoolu parameetrid'!$E$4*('äravoolu parameetrid'!$E$6^'äravoolu parameetrid'!$F$4))/('äravoolu parameetrid'!$E$19^'äravoolu parameetrid'!$G$4))</f>
        <v>101.42335520404643</v>
      </c>
      <c r="AQ23" s="4">
        <f>2.778*(('äravoolu parameetrid'!$E$4*('äravoolu parameetrid'!$E$6^'äravoolu parameetrid'!$F$4))/('äravoolu parameetrid'!$E$19^'äravoolu parameetrid'!$G$4))</f>
        <v>101.42335520404643</v>
      </c>
      <c r="AR23" s="4">
        <f>2.778*(('äravoolu parameetrid'!$E$4*('äravoolu parameetrid'!$E$6^'äravoolu parameetrid'!$F$4))/('äravoolu parameetrid'!$E$19^'äravoolu parameetrid'!$G$4))</f>
        <v>101.42335520404643</v>
      </c>
      <c r="AS23" s="4">
        <f>2.778*(('äravoolu parameetrid'!$E$4*('äravoolu parameetrid'!$E$6^'äravoolu parameetrid'!$F$4))/('äravoolu parameetrid'!$E$19^'äravoolu parameetrid'!$G$4))</f>
        <v>101.42335520404643</v>
      </c>
      <c r="AT23" s="4">
        <f>2.778*(('äravoolu parameetrid'!$E$4*('äravoolu parameetrid'!$E$6^'äravoolu parameetrid'!$F$4))/('äravoolu parameetrid'!$E$19^'äravoolu parameetrid'!$G$4))</f>
        <v>101.42335520404643</v>
      </c>
      <c r="AU23" s="4">
        <f>2.778*(('äravoolu parameetrid'!$E$4*('äravoolu parameetrid'!$E$6^'äravoolu parameetrid'!$F$4))/('äravoolu parameetrid'!$E$19^'äravoolu parameetrid'!$G$4))</f>
        <v>101.42335520404643</v>
      </c>
      <c r="AV23" s="4">
        <f>2.778*(('äravoolu parameetrid'!$E$4*('äravoolu parameetrid'!$E$6^'äravoolu parameetrid'!$F$4))/('äravoolu parameetrid'!$E$19^'äravoolu parameetrid'!$G$4))</f>
        <v>101.42335520404643</v>
      </c>
      <c r="AW23" s="4">
        <f>2.778*(('äravoolu parameetrid'!$E$4*('äravoolu parameetrid'!$E$6^'äravoolu parameetrid'!$F$4))/('äravoolu parameetrid'!$E$19^'äravoolu parameetrid'!$G$4))</f>
        <v>101.42335520404643</v>
      </c>
      <c r="AX23" s="4">
        <f>2.778*(('äravoolu parameetrid'!$E$4*('äravoolu parameetrid'!$E$6^'äravoolu parameetrid'!$F$4))/('äravoolu parameetrid'!$E$19^'äravoolu parameetrid'!$G$4))</f>
        <v>101.42335520404643</v>
      </c>
      <c r="AY23" s="4">
        <f>2.778*(('äravoolu parameetrid'!$E$4*('äravoolu parameetrid'!$E$6^'äravoolu parameetrid'!$F$4))/('äravoolu parameetrid'!$E$19^'äravoolu parameetrid'!$G$4))</f>
        <v>101.42335520404643</v>
      </c>
      <c r="AZ23" s="4">
        <f>2.778*(('äravoolu parameetrid'!$E$4*('äravoolu parameetrid'!$E$6^'äravoolu parameetrid'!$F$4))/('äravoolu parameetrid'!$E$19^'äravoolu parameetrid'!$G$4))</f>
        <v>101.42335520404643</v>
      </c>
      <c r="BA23" s="4">
        <f>2.778*(('äravoolu parameetrid'!$E$4*('äravoolu parameetrid'!$E$6^'äravoolu parameetrid'!$F$4))/('äravoolu parameetrid'!$E$19^'äravoolu parameetrid'!$G$4))</f>
        <v>101.42335520404643</v>
      </c>
      <c r="BB23" s="4">
        <f>2.778*(('äravoolu parameetrid'!$E$4*('äravoolu parameetrid'!$E$6^'äravoolu parameetrid'!$F$4))/('äravoolu parameetrid'!$E$19^'äravoolu parameetrid'!$G$4))</f>
        <v>101.42335520404643</v>
      </c>
      <c r="BC23" s="4">
        <f>2.778*(('äravoolu parameetrid'!$E$4*('äravoolu parameetrid'!$E$6^'äravoolu parameetrid'!$F$4))/('äravoolu parameetrid'!$E$19^'äravoolu parameetrid'!$G$4))</f>
        <v>101.42335520404643</v>
      </c>
      <c r="BD23" s="4">
        <f>2.778*(('äravoolu parameetrid'!$E$4*('äravoolu parameetrid'!$E$6^'äravoolu parameetrid'!$F$4))/('äravoolu parameetrid'!$E$19^'äravoolu parameetrid'!$G$4))</f>
        <v>101.42335520404643</v>
      </c>
      <c r="BE23" s="4">
        <f>2.778*(('äravoolu parameetrid'!$E$4*('äravoolu parameetrid'!$E$6^'äravoolu parameetrid'!$F$4))/('äravoolu parameetrid'!$E$19^'äravoolu parameetrid'!$G$4))</f>
        <v>101.42335520404643</v>
      </c>
      <c r="BF23" s="4">
        <f>2.778*(('äravoolu parameetrid'!$E$4*('äravoolu parameetrid'!$E$6^'äravoolu parameetrid'!$F$4))/('äravoolu parameetrid'!$E$19^'äravoolu parameetrid'!$G$4))</f>
        <v>101.42335520404643</v>
      </c>
      <c r="BG23" s="4">
        <f>2.778*(('äravoolu parameetrid'!$E$4*('äravoolu parameetrid'!$E$6^'äravoolu parameetrid'!$F$4))/('äravoolu parameetrid'!$E$19^'äravoolu parameetrid'!$G$4))</f>
        <v>101.42335520404643</v>
      </c>
      <c r="BH23" s="4">
        <f>2.778*(('äravoolu parameetrid'!$E$4*('äravoolu parameetrid'!$E$6^'äravoolu parameetrid'!$F$4))/('äravoolu parameetrid'!$E$19^'äravoolu parameetrid'!$G$4))</f>
        <v>101.42335520404643</v>
      </c>
      <c r="BI23" s="4">
        <f>2.778*(('äravoolu parameetrid'!$E$4*('äravoolu parameetrid'!$E$6^'äravoolu parameetrid'!$F$4))/('äravoolu parameetrid'!$E$19^'äravoolu parameetrid'!$G$4))</f>
        <v>101.42335520404643</v>
      </c>
      <c r="BJ23" s="4">
        <f>2.778*(('äravoolu parameetrid'!$E$4*('äravoolu parameetrid'!$E$6^'äravoolu parameetrid'!$F$4))/('äravoolu parameetrid'!$E$19^'äravoolu parameetrid'!$G$4))</f>
        <v>101.42335520404643</v>
      </c>
      <c r="BK23" s="4">
        <f>2.778*(('äravoolu parameetrid'!$E$4*('äravoolu parameetrid'!$E$6^'äravoolu parameetrid'!$F$4))/('äravoolu parameetrid'!$E$19^'äravoolu parameetrid'!$G$4))</f>
        <v>101.42335520404643</v>
      </c>
      <c r="BL23" s="4">
        <f>2.778*(('äravoolu parameetrid'!$E$4*('äravoolu parameetrid'!$E$6^'äravoolu parameetrid'!$F$4))/('äravoolu parameetrid'!$E$19^'äravoolu parameetrid'!$G$4))</f>
        <v>101.42335520404643</v>
      </c>
      <c r="BM23" s="4">
        <f>2.778*(('äravoolu parameetrid'!$E$4*('äravoolu parameetrid'!$E$6^'äravoolu parameetrid'!$F$4))/('äravoolu parameetrid'!$E$19^'äravoolu parameetrid'!$G$4))</f>
        <v>101.42335520404643</v>
      </c>
      <c r="BN23" s="4">
        <f>2.778*(('äravoolu parameetrid'!$E$4*('äravoolu parameetrid'!$E$6^'äravoolu parameetrid'!$F$4))/('äravoolu parameetrid'!$E$19^'äravoolu parameetrid'!$G$4))</f>
        <v>101.42335520404643</v>
      </c>
      <c r="BO23" s="4">
        <f>2.778*(('äravoolu parameetrid'!$E$4*('äravoolu parameetrid'!$E$6^'äravoolu parameetrid'!$F$4))/('äravoolu parameetrid'!$E$19^'äravoolu parameetrid'!$G$4))</f>
        <v>101.42335520404643</v>
      </c>
      <c r="BP23" s="4">
        <f>2.778*(('äravoolu parameetrid'!$E$4*('äravoolu parameetrid'!$E$6^'äravoolu parameetrid'!$F$4))/('äravoolu parameetrid'!$E$19^'äravoolu parameetrid'!$G$4))</f>
        <v>101.42335520404643</v>
      </c>
      <c r="BQ23" s="4">
        <f>2.778*(('äravoolu parameetrid'!$E$4*('äravoolu parameetrid'!$E$6^'äravoolu parameetrid'!$F$4))/('äravoolu parameetrid'!$E$19^'äravoolu parameetrid'!$G$4))</f>
        <v>101.42335520404643</v>
      </c>
      <c r="BR23" s="4">
        <f>2.778*(('äravoolu parameetrid'!$E$4*('äravoolu parameetrid'!$E$6^'äravoolu parameetrid'!$F$4))/('äravoolu parameetrid'!$E$19^'äravoolu parameetrid'!$G$4))</f>
        <v>101.42335520404643</v>
      </c>
      <c r="BS23" s="4">
        <f>2.778*(('äravoolu parameetrid'!$E$4*('äravoolu parameetrid'!$E$6^'äravoolu parameetrid'!$F$4))/('äravoolu parameetrid'!$E$19^'äravoolu parameetrid'!$G$4))</f>
        <v>101.42335520404643</v>
      </c>
      <c r="BT23" s="4">
        <f>2.778*(('äravoolu parameetrid'!$E$4*('äravoolu parameetrid'!$E$6^'äravoolu parameetrid'!$F$4))/('äravoolu parameetrid'!$E$19^'äravoolu parameetrid'!$G$4))</f>
        <v>101.42335520404643</v>
      </c>
      <c r="BU23" s="4">
        <f>2.778*(('äravoolu parameetrid'!$E$4*('äravoolu parameetrid'!$E$6^'äravoolu parameetrid'!$F$4))/('äravoolu parameetrid'!$E$19^'äravoolu parameetrid'!$G$4))</f>
        <v>101.42335520404643</v>
      </c>
      <c r="BV23" s="4">
        <f>2.778*(('äravoolu parameetrid'!$E$4*('äravoolu parameetrid'!$E$6^'äravoolu parameetrid'!$F$4))/('äravoolu parameetrid'!$E$19^'äravoolu parameetrid'!$G$4))</f>
        <v>101.42335520404643</v>
      </c>
      <c r="BW23" s="4">
        <f>2.778*(('äravoolu parameetrid'!$E$4*('äravoolu parameetrid'!$E$6^'äravoolu parameetrid'!$F$4))/('äravoolu parameetrid'!$E$19^'äravoolu parameetrid'!$G$4))</f>
        <v>101.42335520404643</v>
      </c>
      <c r="BX23" s="4">
        <f>2.778*(('äravoolu parameetrid'!$E$4*('äravoolu parameetrid'!$E$6^'äravoolu parameetrid'!$F$4))/('äravoolu parameetrid'!$E$19^'äravoolu parameetrid'!$G$4))</f>
        <v>101.42335520404643</v>
      </c>
      <c r="BY23" s="4">
        <f>2.778*(('äravoolu parameetrid'!$E$4*('äravoolu parameetrid'!$E$6^'äravoolu parameetrid'!$F$4))/('äravoolu parameetrid'!$E$19^'äravoolu parameetrid'!$G$4))</f>
        <v>101.42335520404643</v>
      </c>
      <c r="BZ23" s="4">
        <f>2.778*(('äravoolu parameetrid'!$E$4*('äravoolu parameetrid'!$E$6^'äravoolu parameetrid'!$F$4))/('äravoolu parameetrid'!$E$19^'äravoolu parameetrid'!$G$4))</f>
        <v>101.42335520404643</v>
      </c>
      <c r="CA23" s="4">
        <f>2.778*(('äravoolu parameetrid'!$E$4*('äravoolu parameetrid'!$E$6^'äravoolu parameetrid'!$F$4))/('äravoolu parameetrid'!$E$19^'äravoolu parameetrid'!$G$4))</f>
        <v>101.42335520404643</v>
      </c>
      <c r="CB23" s="4">
        <f>2.778*(('äravoolu parameetrid'!$E$4*('äravoolu parameetrid'!$E$6^'äravoolu parameetrid'!$F$4))/('äravoolu parameetrid'!$E$19^'äravoolu parameetrid'!$G$4))</f>
        <v>101.42335520404643</v>
      </c>
      <c r="CC23" s="4">
        <f>2.778*(('äravoolu parameetrid'!$E$4*('äravoolu parameetrid'!$E$6^'äravoolu parameetrid'!$F$4))/('äravoolu parameetrid'!$E$19^'äravoolu parameetrid'!$G$4))</f>
        <v>101.42335520404643</v>
      </c>
      <c r="CD23" s="4">
        <f>2.778*(('äravoolu parameetrid'!$E$4*('äravoolu parameetrid'!$E$6^'äravoolu parameetrid'!$F$4))/('äravoolu parameetrid'!$E$19^'äravoolu parameetrid'!$G$4))</f>
        <v>101.42335520404643</v>
      </c>
      <c r="CE23" s="4">
        <f>2.778*(('äravoolu parameetrid'!$E$4*('äravoolu parameetrid'!$E$6^'äravoolu parameetrid'!$F$4))/('äravoolu parameetrid'!$E$19^'äravoolu parameetrid'!$G$4))</f>
        <v>101.42335520404643</v>
      </c>
      <c r="CF23" s="4">
        <f>2.778*(('äravoolu parameetrid'!$E$4*('äravoolu parameetrid'!$E$6^'äravoolu parameetrid'!$F$4))/('äravoolu parameetrid'!$E$19^'äravoolu parameetrid'!$G$4))</f>
        <v>101.42335520404643</v>
      </c>
      <c r="CG23" s="4">
        <f>2.778*(('äravoolu parameetrid'!$E$4*('äravoolu parameetrid'!$E$6^'äravoolu parameetrid'!$F$4))/('äravoolu parameetrid'!$E$19^'äravoolu parameetrid'!$G$4))</f>
        <v>101.42335520404643</v>
      </c>
      <c r="CH23" s="4">
        <f>2.778*(('äravoolu parameetrid'!$E$4*('äravoolu parameetrid'!$E$6^'äravoolu parameetrid'!$F$4))/('äravoolu parameetrid'!$E$19^'äravoolu parameetrid'!$G$4))</f>
        <v>101.42335520404643</v>
      </c>
      <c r="CI23" s="4">
        <f>2.778*(('äravoolu parameetrid'!$E$4*('äravoolu parameetrid'!$E$6^'äravoolu parameetrid'!$F$4))/('äravoolu parameetrid'!$E$19^'äravoolu parameetrid'!$G$4))</f>
        <v>101.42335520404643</v>
      </c>
      <c r="CJ23" s="4">
        <f>2.778*(('äravoolu parameetrid'!$E$4*('äravoolu parameetrid'!$E$6^'äravoolu parameetrid'!$F$4))/('äravoolu parameetrid'!$E$19^'äravoolu parameetrid'!$G$4))</f>
        <v>101.42335520404643</v>
      </c>
    </row>
    <row r="24" spans="2:89" x14ac:dyDescent="0.25">
      <c r="B24" s="32"/>
      <c r="C24" s="5" t="s">
        <v>183</v>
      </c>
      <c r="D24" s="5" t="s">
        <v>184</v>
      </c>
      <c r="E24" s="3">
        <f>'äravoolu parameetrid'!$E$18</f>
        <v>0.05</v>
      </c>
      <c r="F24" s="3">
        <f>'äravoolu parameetrid'!$E$18</f>
        <v>0.05</v>
      </c>
      <c r="G24" s="3">
        <f>'äravoolu parameetrid'!$E$18</f>
        <v>0.05</v>
      </c>
      <c r="H24" s="3">
        <f>'äravoolu parameetrid'!$E$18</f>
        <v>0.05</v>
      </c>
      <c r="I24" s="3">
        <f>'äravoolu parameetrid'!$E$18</f>
        <v>0.05</v>
      </c>
      <c r="J24" s="3">
        <f>'äravoolu parameetrid'!$E$18</f>
        <v>0.05</v>
      </c>
      <c r="K24" s="3">
        <f>'äravoolu parameetrid'!$E$18</f>
        <v>0.05</v>
      </c>
      <c r="L24" s="3">
        <f>'äravoolu parameetrid'!$E$18</f>
        <v>0.05</v>
      </c>
      <c r="M24" s="3">
        <f>'äravoolu parameetrid'!$E$18</f>
        <v>0.05</v>
      </c>
      <c r="N24" s="3">
        <f>'äravoolu parameetrid'!$E$18</f>
        <v>0.05</v>
      </c>
      <c r="O24" s="3">
        <f>'äravoolu parameetrid'!$E$18</f>
        <v>0.05</v>
      </c>
      <c r="P24" s="3">
        <f>'äravoolu parameetrid'!$E$18</f>
        <v>0.05</v>
      </c>
      <c r="Q24" s="3">
        <f>'äravoolu parameetrid'!$E$18</f>
        <v>0.05</v>
      </c>
      <c r="R24" s="3">
        <f>'äravoolu parameetrid'!$E$18</f>
        <v>0.05</v>
      </c>
      <c r="S24" s="3">
        <f>'äravoolu parameetrid'!$E$18</f>
        <v>0.05</v>
      </c>
      <c r="T24" s="3">
        <f>'äravoolu parameetrid'!$E$18</f>
        <v>0.05</v>
      </c>
      <c r="U24" s="3">
        <f>'äravoolu parameetrid'!$E$18</f>
        <v>0.05</v>
      </c>
      <c r="V24" s="3">
        <f>'äravoolu parameetrid'!$E$18</f>
        <v>0.05</v>
      </c>
      <c r="W24" s="3">
        <f>'äravoolu parameetrid'!$E$18</f>
        <v>0.05</v>
      </c>
      <c r="X24" s="3">
        <f>'äravoolu parameetrid'!$E$18</f>
        <v>0.05</v>
      </c>
      <c r="Y24" s="3">
        <f>'äravoolu parameetrid'!$E$18</f>
        <v>0.05</v>
      </c>
      <c r="Z24" s="3">
        <f>'äravoolu parameetrid'!$E$18</f>
        <v>0.05</v>
      </c>
      <c r="AA24" s="3">
        <f>'äravoolu parameetrid'!$E$18</f>
        <v>0.05</v>
      </c>
      <c r="AB24" s="3">
        <f>'äravoolu parameetrid'!$E$18</f>
        <v>0.05</v>
      </c>
      <c r="AC24" s="3">
        <f>'äravoolu parameetrid'!$E$18</f>
        <v>0.05</v>
      </c>
      <c r="AD24" s="3">
        <f>'äravoolu parameetrid'!$E$18</f>
        <v>0.05</v>
      </c>
      <c r="AE24" s="3">
        <f>'äravoolu parameetrid'!$E$18</f>
        <v>0.05</v>
      </c>
      <c r="AF24" s="3">
        <f>'äravoolu parameetrid'!$E$18</f>
        <v>0.05</v>
      </c>
      <c r="AG24" s="3">
        <f>'äravoolu parameetrid'!$E$18</f>
        <v>0.05</v>
      </c>
      <c r="AH24" s="3">
        <f>'äravoolu parameetrid'!$E$18</f>
        <v>0.05</v>
      </c>
      <c r="AI24" s="3">
        <f>'äravoolu parameetrid'!$E$18</f>
        <v>0.05</v>
      </c>
      <c r="AJ24" s="3">
        <f>'äravoolu parameetrid'!$E$18</f>
        <v>0.05</v>
      </c>
      <c r="AK24" s="3">
        <f>'äravoolu parameetrid'!$E$18</f>
        <v>0.05</v>
      </c>
      <c r="AL24" s="3">
        <f>'äravoolu parameetrid'!$E$18</f>
        <v>0.05</v>
      </c>
      <c r="AM24" s="3">
        <f>'äravoolu parameetrid'!$E$18</f>
        <v>0.05</v>
      </c>
      <c r="AN24" s="3">
        <f>'äravoolu parameetrid'!$E$18</f>
        <v>0.05</v>
      </c>
      <c r="AO24" s="3">
        <f>'äravoolu parameetrid'!$E$18</f>
        <v>0.05</v>
      </c>
      <c r="AP24" s="3">
        <f>'äravoolu parameetrid'!$E$18</f>
        <v>0.05</v>
      </c>
      <c r="AQ24" s="3">
        <f>'äravoolu parameetrid'!$E$18</f>
        <v>0.05</v>
      </c>
      <c r="AR24" s="3">
        <f>'äravoolu parameetrid'!$E$18</f>
        <v>0.05</v>
      </c>
      <c r="AS24" s="3">
        <f>'äravoolu parameetrid'!$E$18</f>
        <v>0.05</v>
      </c>
      <c r="AT24" s="3">
        <f>'äravoolu parameetrid'!$E$18</f>
        <v>0.05</v>
      </c>
      <c r="AU24" s="3">
        <f>'äravoolu parameetrid'!$E$18</f>
        <v>0.05</v>
      </c>
      <c r="AV24" s="3">
        <f>'äravoolu parameetrid'!$E$18</f>
        <v>0.05</v>
      </c>
      <c r="AW24" s="3">
        <f>'äravoolu parameetrid'!$E$18</f>
        <v>0.05</v>
      </c>
      <c r="AX24" s="3">
        <f>'äravoolu parameetrid'!$E$18</f>
        <v>0.05</v>
      </c>
      <c r="AY24" s="3">
        <f>'äravoolu parameetrid'!$E$18</f>
        <v>0.05</v>
      </c>
      <c r="AZ24" s="3">
        <f>'äravoolu parameetrid'!$E$18</f>
        <v>0.05</v>
      </c>
      <c r="BA24" s="3">
        <f>'äravoolu parameetrid'!$E$18</f>
        <v>0.05</v>
      </c>
      <c r="BB24" s="3">
        <f>'äravoolu parameetrid'!$E$18</f>
        <v>0.05</v>
      </c>
      <c r="BC24" s="3">
        <f>'äravoolu parameetrid'!$E$18</f>
        <v>0.05</v>
      </c>
      <c r="BD24" s="3">
        <f>'äravoolu parameetrid'!$E$18</f>
        <v>0.05</v>
      </c>
      <c r="BE24" s="3">
        <f>'äravoolu parameetrid'!$E$18</f>
        <v>0.05</v>
      </c>
      <c r="BF24" s="3">
        <f>'äravoolu parameetrid'!$E$18</f>
        <v>0.05</v>
      </c>
      <c r="BG24" s="3">
        <f>'äravoolu parameetrid'!$E$18</f>
        <v>0.05</v>
      </c>
      <c r="BH24" s="3">
        <f>'äravoolu parameetrid'!$E$18</f>
        <v>0.05</v>
      </c>
      <c r="BI24" s="3">
        <f>'äravoolu parameetrid'!$E$18</f>
        <v>0.05</v>
      </c>
      <c r="BJ24" s="3">
        <f>'äravoolu parameetrid'!$E$18</f>
        <v>0.05</v>
      </c>
      <c r="BK24" s="3">
        <f>'äravoolu parameetrid'!$E$18</f>
        <v>0.05</v>
      </c>
      <c r="BL24" s="3">
        <f>'äravoolu parameetrid'!$E$18</f>
        <v>0.05</v>
      </c>
      <c r="BM24" s="3">
        <f>'äravoolu parameetrid'!$E$18</f>
        <v>0.05</v>
      </c>
      <c r="BN24" s="3">
        <f>'äravoolu parameetrid'!$E$18</f>
        <v>0.05</v>
      </c>
      <c r="BO24" s="3">
        <f>'äravoolu parameetrid'!$E$18</f>
        <v>0.05</v>
      </c>
      <c r="BP24" s="3">
        <f>'äravoolu parameetrid'!$E$18</f>
        <v>0.05</v>
      </c>
      <c r="BQ24" s="3">
        <f>'äravoolu parameetrid'!$E$18</f>
        <v>0.05</v>
      </c>
      <c r="BR24" s="3">
        <f>'äravoolu parameetrid'!$E$18</f>
        <v>0.05</v>
      </c>
      <c r="BS24" s="3">
        <f>'äravoolu parameetrid'!$E$18</f>
        <v>0.05</v>
      </c>
      <c r="BT24" s="3">
        <f>'äravoolu parameetrid'!$E$18</f>
        <v>0.05</v>
      </c>
      <c r="BU24" s="3">
        <f>'äravoolu parameetrid'!$E$18</f>
        <v>0.05</v>
      </c>
      <c r="BV24" s="3">
        <f>'äravoolu parameetrid'!$E$18</f>
        <v>0.05</v>
      </c>
      <c r="BW24" s="3">
        <f>'äravoolu parameetrid'!$E$18</f>
        <v>0.05</v>
      </c>
      <c r="BX24" s="3">
        <f>'äravoolu parameetrid'!$E$18</f>
        <v>0.05</v>
      </c>
      <c r="BY24" s="3">
        <f>'äravoolu parameetrid'!$E$18</f>
        <v>0.05</v>
      </c>
      <c r="BZ24" s="3">
        <f>'äravoolu parameetrid'!$E$18</f>
        <v>0.05</v>
      </c>
      <c r="CA24" s="3">
        <f>'äravoolu parameetrid'!$E$18</f>
        <v>0.05</v>
      </c>
      <c r="CB24" s="3">
        <f>'äravoolu parameetrid'!$E$18</f>
        <v>0.05</v>
      </c>
      <c r="CC24" s="3">
        <f>'äravoolu parameetrid'!$E$18</f>
        <v>0.05</v>
      </c>
      <c r="CD24" s="3">
        <f>'äravoolu parameetrid'!$E$18</f>
        <v>0.05</v>
      </c>
      <c r="CE24" s="3">
        <f>'äravoolu parameetrid'!$E$18</f>
        <v>0.05</v>
      </c>
      <c r="CF24" s="3">
        <f>'äravoolu parameetrid'!$E$18</f>
        <v>0.05</v>
      </c>
      <c r="CG24" s="3">
        <f>'äravoolu parameetrid'!$E$18</f>
        <v>0.05</v>
      </c>
      <c r="CH24" s="3">
        <f>'äravoolu parameetrid'!$E$18</f>
        <v>0.05</v>
      </c>
      <c r="CI24" s="3">
        <f>'äravoolu parameetrid'!$E$18</f>
        <v>0.05</v>
      </c>
      <c r="CJ24" s="3">
        <f>'äravoolu parameetrid'!$E$18</f>
        <v>0.05</v>
      </c>
    </row>
    <row r="25" spans="2:89" x14ac:dyDescent="0.25">
      <c r="B25" s="33"/>
      <c r="C25" s="5" t="s">
        <v>185</v>
      </c>
      <c r="D25" s="5" t="s">
        <v>186</v>
      </c>
      <c r="E25" s="4">
        <f>E23*E24*E22</f>
        <v>109.23244643798198</v>
      </c>
      <c r="F25" s="4">
        <f t="shared" ref="F25" si="230">F23*F24*F22</f>
        <v>62.320087721902347</v>
      </c>
      <c r="G25" s="4">
        <f t="shared" ref="G25" si="231">G23*G24*G22</f>
        <v>27.293532002184918</v>
      </c>
      <c r="H25" s="4">
        <f t="shared" ref="H25" si="232">H23*H24*H22</f>
        <v>42.686554621503042</v>
      </c>
      <c r="I25" s="4">
        <f t="shared" ref="I25" si="233">I23*I24*I22</f>
        <v>67.883665871620323</v>
      </c>
      <c r="J25" s="4">
        <f t="shared" ref="J25" si="234">J23*J24*J22</f>
        <v>125.72236264383187</v>
      </c>
      <c r="K25" s="4">
        <f t="shared" ref="K25" si="235">K23*K24*K22</f>
        <v>149.06900477825133</v>
      </c>
      <c r="L25" s="4">
        <f t="shared" ref="L25" si="236">L23*L24*L22</f>
        <v>33.192821457628277</v>
      </c>
      <c r="M25" s="4">
        <f t="shared" ref="M25" si="237">M23*M24*M22</f>
        <v>7.7827211615825025</v>
      </c>
      <c r="N25" s="4">
        <f t="shared" ref="N25" si="238">N23*N24*N22</f>
        <v>216.2574135499479</v>
      </c>
      <c r="O25" s="4">
        <f t="shared" ref="O25" si="239">O23*O24*O22</f>
        <v>0</v>
      </c>
      <c r="P25" s="4">
        <f t="shared" ref="P25" si="240">P23*P24*P22</f>
        <v>11.927893688771881</v>
      </c>
      <c r="Q25" s="4">
        <f t="shared" ref="Q25" si="241">Q23*Q24*Q22</f>
        <v>0</v>
      </c>
      <c r="R25" s="4">
        <f t="shared" ref="R25" si="242">R23*R24*R22</f>
        <v>3.6928243629793305</v>
      </c>
      <c r="S25" s="4">
        <f t="shared" ref="S25" si="243">S23*S24*S22</f>
        <v>198.4743495652464</v>
      </c>
      <c r="T25" s="4">
        <f t="shared" ref="T25" si="244">T23*T24*T22</f>
        <v>155.42622068244097</v>
      </c>
      <c r="U25" s="4">
        <f t="shared" ref="U25" si="245">U23*U24*U22</f>
        <v>381.27676228436354</v>
      </c>
      <c r="V25" s="4">
        <f t="shared" ref="V25" si="246">V23*V24*V22</f>
        <v>63.05185722969955</v>
      </c>
      <c r="W25" s="4">
        <f t="shared" ref="W25" si="247">W23*W24*W22</f>
        <v>131.22052272944325</v>
      </c>
      <c r="X25" s="4">
        <f t="shared" ref="X25" si="248">X23*X24*X22</f>
        <v>637.90726372361019</v>
      </c>
      <c r="Y25" s="4">
        <f t="shared" ref="Y25" si="249">Y23*Y24*Y22</f>
        <v>176.5927677967494</v>
      </c>
      <c r="Z25" s="4">
        <f t="shared" ref="Z25" si="250">Z23*Z24*Z22</f>
        <v>109.47079132271149</v>
      </c>
      <c r="AA25" s="4">
        <f t="shared" ref="AA25" si="251">AA23*AA24*AA22</f>
        <v>117.56995335253063</v>
      </c>
      <c r="AB25" s="4">
        <f t="shared" ref="AB25" si="252">AB23*AB24*AB22</f>
        <v>131.97866230959349</v>
      </c>
      <c r="AC25" s="4">
        <f t="shared" ref="AC25" si="253">AC23*AC24*AC22</f>
        <v>496.78477882559594</v>
      </c>
      <c r="AD25" s="4">
        <f t="shared" ref="AD25" si="254">AD23*AD24*AD22</f>
        <v>214.28117947379707</v>
      </c>
      <c r="AE25" s="4">
        <f t="shared" ref="AE25" si="255">AE23*AE24*AE22</f>
        <v>233.87414323211476</v>
      </c>
      <c r="AF25" s="4">
        <f t="shared" ref="AF25" si="256">AF23*AF24*AF22</f>
        <v>0</v>
      </c>
      <c r="AG25" s="4">
        <f t="shared" ref="AG25" si="257">AG23*AG24*AG22</f>
        <v>369.65516712830794</v>
      </c>
      <c r="AH25" s="4">
        <f t="shared" ref="AH25" si="258">AH23*AH24*AH22</f>
        <v>113.48817042234379</v>
      </c>
      <c r="AI25" s="4">
        <f t="shared" ref="AI25" si="259">AI23*AI24*AI22</f>
        <v>207.17698055852964</v>
      </c>
      <c r="AJ25" s="4">
        <f t="shared" ref="AJ25" si="260">AJ23*AJ24*AJ22</f>
        <v>61.66692131438829</v>
      </c>
      <c r="AK25" s="4">
        <f t="shared" ref="AK25" si="261">AK23*AK24*AK22</f>
        <v>227.5742315236154</v>
      </c>
      <c r="AL25" s="4">
        <f t="shared" ref="AL25" si="262">AL23*AL24*AL22</f>
        <v>64.815609376697907</v>
      </c>
      <c r="AM25" s="4">
        <f t="shared" ref="AM25" si="263">AM23*AM24*AM22</f>
        <v>248.65558301955247</v>
      </c>
      <c r="AN25" s="4">
        <f t="shared" ref="AN25" si="264">AN23*AN24*AN22</f>
        <v>61.382935919816958</v>
      </c>
      <c r="AO25" s="4">
        <f t="shared" ref="AO25" si="265">AO23*AO24*AO22</f>
        <v>111.04741737935839</v>
      </c>
      <c r="AP25" s="4">
        <f t="shared" ref="AP25" si="266">AP23*AP24*AP22</f>
        <v>79.336898258037266</v>
      </c>
      <c r="AQ25" s="4">
        <f t="shared" ref="AQ25" si="267">AQ23*AQ24*AQ22</f>
        <v>268.02541539642129</v>
      </c>
      <c r="AR25" s="4">
        <f t="shared" ref="AR25" si="268">AR23*AR24*AR22</f>
        <v>832.9900162908333</v>
      </c>
      <c r="AS25" s="4">
        <f t="shared" ref="AS25" si="269">AS23*AS24*AS22</f>
        <v>101.65460045391166</v>
      </c>
      <c r="AT25" s="4">
        <f t="shared" ref="AT25" si="270">AT23*AT24*AT22</f>
        <v>0</v>
      </c>
      <c r="AU25" s="4">
        <f t="shared" ref="AU25" si="271">AU23*AU24*AU22</f>
        <v>0</v>
      </c>
      <c r="AV25" s="4">
        <f t="shared" ref="AV25" si="272">AV23*AV24*AV22</f>
        <v>0</v>
      </c>
      <c r="AW25" s="4">
        <f t="shared" ref="AW25" si="273">AW23*AW24*AW22</f>
        <v>0</v>
      </c>
      <c r="AX25" s="4">
        <f t="shared" ref="AX25" si="274">AX23*AX24*AX22</f>
        <v>463.26486704743462</v>
      </c>
      <c r="AY25" s="4">
        <f t="shared" ref="AY25" si="275">AY23*AY24*AY22</f>
        <v>0</v>
      </c>
      <c r="AZ25" s="4">
        <f t="shared" ref="AZ25" si="276">AZ23*AZ24*AZ22</f>
        <v>168.37544755811757</v>
      </c>
      <c r="BA25" s="4">
        <f t="shared" ref="BA25" si="277">BA23*BA24*BA22</f>
        <v>127.62202208680367</v>
      </c>
      <c r="BB25" s="4">
        <f t="shared" ref="BB25" si="278">BB23*BB24*BB22</f>
        <v>64.211126179681798</v>
      </c>
      <c r="BC25" s="4">
        <f t="shared" ref="BC25" si="279">BC23*BC24*BC22</f>
        <v>402.92557745266731</v>
      </c>
      <c r="BD25" s="4">
        <f t="shared" ref="BD25" si="280">BD23*BD24*BD22</f>
        <v>1195.7864290234675</v>
      </c>
      <c r="BE25" s="4">
        <f t="shared" ref="BE25" si="281">BE23*BE24*BE22</f>
        <v>503.50914727562423</v>
      </c>
      <c r="BF25" s="4">
        <f t="shared" ref="BF25" si="282">BF23*BF24*BF22</f>
        <v>1771.6327416977217</v>
      </c>
      <c r="BG25" s="4">
        <f t="shared" ref="BG25" si="283">BG23*BG24*BG22</f>
        <v>633.3685685782292</v>
      </c>
      <c r="BH25" s="4">
        <f t="shared" ref="BH25" si="284">BH23*BH24*BH22</f>
        <v>3077.747496512151</v>
      </c>
      <c r="BI25" s="4">
        <f t="shared" ref="BI25" si="285">BI23*BI24*BI22</f>
        <v>207.09989880857455</v>
      </c>
      <c r="BJ25" s="4">
        <f t="shared" ref="BJ25" si="286">BJ23*BJ24*BJ22</f>
        <v>2313.9246586530453</v>
      </c>
      <c r="BK25" s="4">
        <f t="shared" ref="BK25" si="287">BK23*BK24*BK22</f>
        <v>261.9912328785565</v>
      </c>
      <c r="BL25" s="4">
        <f t="shared" ref="BL25" si="288">BL23*BL24*BL22</f>
        <v>0</v>
      </c>
      <c r="BM25" s="4">
        <f t="shared" ref="BM25" si="289">BM23*BM24*BM22</f>
        <v>0</v>
      </c>
      <c r="BN25" s="4">
        <f t="shared" ref="BN25" si="290">BN23*BN24*BN22</f>
        <v>55.097223481046186</v>
      </c>
      <c r="BO25" s="4">
        <f t="shared" ref="BO25" si="291">BO23*BO24*BO22</f>
        <v>75.290613502171823</v>
      </c>
      <c r="BP25" s="4">
        <f t="shared" ref="BP25" si="292">BP23*BP24*BP22</f>
        <v>10.68038641976211</v>
      </c>
      <c r="BQ25" s="4">
        <f t="shared" ref="BQ25" si="293">BQ23*BQ24*BQ22</f>
        <v>20.169048415876674</v>
      </c>
      <c r="BR25" s="4">
        <f t="shared" ref="BR25" si="294">BR23*BR24*BR22</f>
        <v>48.176093721922058</v>
      </c>
      <c r="BS25" s="4">
        <f t="shared" ref="BS25" si="295">BS23*BS24*BS22</f>
        <v>22.644792516407446</v>
      </c>
      <c r="BT25" s="4">
        <f t="shared" ref="BT25" si="296">BT23*BT24*BT22</f>
        <v>4.9312035300207375</v>
      </c>
      <c r="BU25" s="4">
        <f t="shared" ref="BU25" si="297">BU23*BU24*BU22</f>
        <v>122.16088152584179</v>
      </c>
      <c r="BV25" s="4">
        <f t="shared" ref="BV25" si="298">BV23*BV24*BV22</f>
        <v>79.517431830300467</v>
      </c>
      <c r="BW25" s="4">
        <f t="shared" ref="BW25" si="299">BW23*BW24*BW22</f>
        <v>13.892971195850279</v>
      </c>
      <c r="BX25" s="4">
        <f t="shared" ref="BX25" si="300">BX23*BX24*BX22</f>
        <v>34.374910662531434</v>
      </c>
      <c r="BY25" s="4">
        <f t="shared" ref="BY25" si="301">BY23*BY24*BY22</f>
        <v>0</v>
      </c>
      <c r="BZ25" s="4">
        <f t="shared" ref="BZ25" si="302">BZ23*BZ24*BZ22</f>
        <v>130.61705376597914</v>
      </c>
      <c r="CA25" s="4">
        <f t="shared" ref="CA25" si="303">CA23*CA24*CA22</f>
        <v>59.21349035200241</v>
      </c>
      <c r="CB25" s="4">
        <f t="shared" ref="CB25" si="304">CB23*CB24*CB22</f>
        <v>105.58982663582866</v>
      </c>
      <c r="CC25" s="4">
        <f t="shared" ref="CC25" si="305">CC23*CC24*CC22</f>
        <v>0</v>
      </c>
      <c r="CD25" s="4">
        <f t="shared" ref="CD25" si="306">CD23*CD24*CD22</f>
        <v>0</v>
      </c>
      <c r="CE25" s="4">
        <f t="shared" ref="CE25" si="307">CE23*CE24*CE22</f>
        <v>19.056941326064305</v>
      </c>
      <c r="CF25" s="4">
        <f t="shared" ref="CF25" si="308">CF23*CF24*CF22</f>
        <v>2.1435826122375214</v>
      </c>
      <c r="CG25" s="4">
        <f t="shared" ref="CG25" si="309">CG23*CG24*CG22</f>
        <v>0</v>
      </c>
      <c r="CH25" s="4">
        <f t="shared" ref="CH25" si="310">CH23*CH24*CH22</f>
        <v>14.878806208433613</v>
      </c>
      <c r="CI25" s="4">
        <f t="shared" ref="CI25" si="311">CI23*CI24*CI22</f>
        <v>15.953386656820484</v>
      </c>
      <c r="CJ25" s="4">
        <f t="shared" ref="CJ25" si="312">CJ23*CJ24*CJ22</f>
        <v>403.3865466020697</v>
      </c>
    </row>
    <row r="26" spans="2:89" hidden="1" x14ac:dyDescent="0.25">
      <c r="B26" s="34" t="s">
        <v>223</v>
      </c>
      <c r="C26" s="35"/>
      <c r="D26" s="5" t="s">
        <v>186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</row>
    <row r="27" spans="2:89" ht="13" x14ac:dyDescent="0.3">
      <c r="B27" s="36" t="s">
        <v>224</v>
      </c>
      <c r="C27" s="37"/>
      <c r="D27" s="18" t="s">
        <v>186</v>
      </c>
      <c r="E27" s="17">
        <f t="shared" ref="E27:AJ27" si="313">E10+E20+E25</f>
        <v>12577.215159349742</v>
      </c>
      <c r="F27" s="17">
        <f t="shared" si="313"/>
        <v>6685.5303174672854</v>
      </c>
      <c r="G27" s="17">
        <f t="shared" si="313"/>
        <v>295.76017029461957</v>
      </c>
      <c r="H27" s="17">
        <f t="shared" si="313"/>
        <v>252.76590707774147</v>
      </c>
      <c r="I27" s="17">
        <f t="shared" si="313"/>
        <v>746.99789986856513</v>
      </c>
      <c r="J27" s="17">
        <f t="shared" si="313"/>
        <v>1083.6225694638415</v>
      </c>
      <c r="K27" s="17">
        <f t="shared" si="313"/>
        <v>1826.9730653193692</v>
      </c>
      <c r="L27" s="17">
        <f t="shared" si="313"/>
        <v>1210.8819259216652</v>
      </c>
      <c r="M27" s="17">
        <f t="shared" si="313"/>
        <v>952.34274326241257</v>
      </c>
      <c r="N27" s="17">
        <f t="shared" si="313"/>
        <v>11472.270451293272</v>
      </c>
      <c r="O27" s="17">
        <f t="shared" si="313"/>
        <v>760.97233446109612</v>
      </c>
      <c r="P27" s="17">
        <f t="shared" si="313"/>
        <v>4319.2669752122774</v>
      </c>
      <c r="Q27" s="17">
        <f t="shared" si="313"/>
        <v>1313.8295563694849</v>
      </c>
      <c r="R27" s="17">
        <f t="shared" si="313"/>
        <v>2503.6295717049725</v>
      </c>
      <c r="S27" s="17">
        <f t="shared" si="313"/>
        <v>1147.2011732019814</v>
      </c>
      <c r="T27" s="17">
        <f t="shared" si="313"/>
        <v>4465.8479656044128</v>
      </c>
      <c r="U27" s="17">
        <f t="shared" si="313"/>
        <v>6810.2848778285033</v>
      </c>
      <c r="V27" s="17">
        <f t="shared" si="313"/>
        <v>210.35362834664906</v>
      </c>
      <c r="W27" s="17">
        <f t="shared" si="313"/>
        <v>741.09962352469176</v>
      </c>
      <c r="X27" s="17">
        <f t="shared" si="313"/>
        <v>2827.3944892417176</v>
      </c>
      <c r="Y27" s="17">
        <f t="shared" si="313"/>
        <v>3547.807228681243</v>
      </c>
      <c r="Z27" s="17">
        <f t="shared" si="313"/>
        <v>1634.5538662882957</v>
      </c>
      <c r="AA27" s="17">
        <f t="shared" si="313"/>
        <v>675.37244616831674</v>
      </c>
      <c r="AB27" s="17">
        <f t="shared" si="313"/>
        <v>1795.3001246176652</v>
      </c>
      <c r="AC27" s="17">
        <f t="shared" si="313"/>
        <v>1440.2261812450386</v>
      </c>
      <c r="AD27" s="17">
        <f t="shared" si="313"/>
        <v>2437.9355660912256</v>
      </c>
      <c r="AE27" s="17">
        <f t="shared" si="313"/>
        <v>3496.1923127466107</v>
      </c>
      <c r="AF27" s="17">
        <f t="shared" si="313"/>
        <v>1188.3049177610801</v>
      </c>
      <c r="AG27" s="17">
        <f t="shared" si="313"/>
        <v>2095.8081506426583</v>
      </c>
      <c r="AH27" s="17">
        <f t="shared" si="313"/>
        <v>4931.0203216861155</v>
      </c>
      <c r="AI27" s="17">
        <f t="shared" si="313"/>
        <v>10993.609930167282</v>
      </c>
      <c r="AJ27" s="17">
        <f t="shared" si="313"/>
        <v>2765.1470177574274</v>
      </c>
      <c r="AK27" s="17">
        <f t="shared" ref="AK27:BP27" si="314">AK10+AK20+AK25</f>
        <v>3111.4297040591109</v>
      </c>
      <c r="AL27" s="17">
        <f t="shared" si="314"/>
        <v>1956.8285203372486</v>
      </c>
      <c r="AM27" s="17">
        <f t="shared" si="314"/>
        <v>2536.7589229893301</v>
      </c>
      <c r="AN27" s="17">
        <f t="shared" si="314"/>
        <v>1876.1859201360999</v>
      </c>
      <c r="AO27" s="17">
        <f t="shared" si="314"/>
        <v>4561.9349386279946</v>
      </c>
      <c r="AP27" s="17">
        <f t="shared" si="314"/>
        <v>5842.2475365585005</v>
      </c>
      <c r="AQ27" s="17">
        <f t="shared" si="314"/>
        <v>3108.791486350312</v>
      </c>
      <c r="AR27" s="17">
        <f t="shared" si="314"/>
        <v>6015.2169828181795</v>
      </c>
      <c r="AS27" s="17">
        <f t="shared" si="314"/>
        <v>1175.6777275039374</v>
      </c>
      <c r="AT27" s="17">
        <f t="shared" si="314"/>
        <v>390.1674112879349</v>
      </c>
      <c r="AU27" s="17">
        <f t="shared" si="314"/>
        <v>347.19952916935603</v>
      </c>
      <c r="AV27" s="17">
        <f t="shared" si="314"/>
        <v>249.87874868331329</v>
      </c>
      <c r="AW27" s="17">
        <f t="shared" si="314"/>
        <v>245.16294746948574</v>
      </c>
      <c r="AX27" s="17">
        <f t="shared" si="314"/>
        <v>1585.3208287286056</v>
      </c>
      <c r="AY27" s="17">
        <f t="shared" si="314"/>
        <v>123.09701909437514</v>
      </c>
      <c r="AZ27" s="17">
        <f t="shared" si="314"/>
        <v>1710.3726032904701</v>
      </c>
      <c r="BA27" s="17">
        <f t="shared" si="314"/>
        <v>1060.9773810497857</v>
      </c>
      <c r="BB27" s="17">
        <f t="shared" si="314"/>
        <v>4142.5643557687663</v>
      </c>
      <c r="BC27" s="17">
        <f t="shared" si="314"/>
        <v>7020.8266349655605</v>
      </c>
      <c r="BD27" s="17">
        <f t="shared" si="314"/>
        <v>5882.002059448494</v>
      </c>
      <c r="BE27" s="17">
        <f t="shared" si="314"/>
        <v>2210.1513895818534</v>
      </c>
      <c r="BF27" s="17">
        <f t="shared" si="314"/>
        <v>5486.3190352992342</v>
      </c>
      <c r="BG27" s="17">
        <f t="shared" si="314"/>
        <v>2148.1560069218854</v>
      </c>
      <c r="BH27" s="17">
        <f t="shared" si="314"/>
        <v>3665.5120676564329</v>
      </c>
      <c r="BI27" s="17">
        <f t="shared" si="314"/>
        <v>1293.2280780840026</v>
      </c>
      <c r="BJ27" s="17">
        <f t="shared" si="314"/>
        <v>2596.3126353799116</v>
      </c>
      <c r="BK27" s="17">
        <f t="shared" si="314"/>
        <v>2324.3476947069967</v>
      </c>
      <c r="BL27" s="17">
        <f t="shared" si="314"/>
        <v>791.54599773268944</v>
      </c>
      <c r="BM27" s="17">
        <f t="shared" si="314"/>
        <v>157.27546589308804</v>
      </c>
      <c r="BN27" s="17">
        <f t="shared" si="314"/>
        <v>872.49637755742413</v>
      </c>
      <c r="BO27" s="17">
        <f t="shared" si="314"/>
        <v>816.61129782270598</v>
      </c>
      <c r="BP27" s="17">
        <f t="shared" si="314"/>
        <v>495.48831351036637</v>
      </c>
      <c r="BQ27" s="17">
        <f t="shared" ref="BQ27:CJ27" si="315">BQ10+BQ20+BQ25</f>
        <v>117.70312444159785</v>
      </c>
      <c r="BR27" s="17">
        <f t="shared" si="315"/>
        <v>252.04339994580036</v>
      </c>
      <c r="BS27" s="17">
        <f t="shared" si="315"/>
        <v>787.94396675906262</v>
      </c>
      <c r="BT27" s="17">
        <f t="shared" si="315"/>
        <v>812.81449452091408</v>
      </c>
      <c r="BU27" s="17">
        <f t="shared" si="315"/>
        <v>1832.422111242669</v>
      </c>
      <c r="BV27" s="17">
        <f t="shared" si="315"/>
        <v>1740.7456176292928</v>
      </c>
      <c r="BW27" s="17">
        <f t="shared" si="315"/>
        <v>667.83107739402192</v>
      </c>
      <c r="BX27" s="17">
        <f t="shared" si="315"/>
        <v>808.80810152720244</v>
      </c>
      <c r="BY27" s="17">
        <f t="shared" si="315"/>
        <v>3578.1416170156263</v>
      </c>
      <c r="BZ27" s="17">
        <f t="shared" si="315"/>
        <v>1859.1905290679724</v>
      </c>
      <c r="CA27" s="17">
        <f t="shared" si="315"/>
        <v>1231.4575167359269</v>
      </c>
      <c r="CB27" s="17">
        <f t="shared" si="315"/>
        <v>785.18285163171231</v>
      </c>
      <c r="CC27" s="17">
        <f t="shared" si="315"/>
        <v>289.63190810736597</v>
      </c>
      <c r="CD27" s="17">
        <f t="shared" si="315"/>
        <v>85.733449903343256</v>
      </c>
      <c r="CE27" s="17">
        <f t="shared" si="315"/>
        <v>201.51003500710652</v>
      </c>
      <c r="CF27" s="17">
        <f t="shared" si="315"/>
        <v>639.92340635208018</v>
      </c>
      <c r="CG27" s="17">
        <f t="shared" si="315"/>
        <v>321.02542278276661</v>
      </c>
      <c r="CH27" s="17">
        <f t="shared" si="315"/>
        <v>687.85972740228749</v>
      </c>
      <c r="CI27" s="17">
        <f t="shared" si="315"/>
        <v>210.09231354710573</v>
      </c>
      <c r="CJ27" s="17">
        <f t="shared" si="315"/>
        <v>3147.7554434295207</v>
      </c>
    </row>
    <row r="28" spans="2:89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</row>
    <row r="29" spans="2:89" ht="13" x14ac:dyDescent="0.3">
      <c r="B29" s="8" t="s">
        <v>222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</row>
    <row r="30" spans="2:89" ht="13" x14ac:dyDescent="0.3">
      <c r="B30" s="22" t="s">
        <v>177</v>
      </c>
      <c r="C30" s="23"/>
      <c r="D30" s="24"/>
      <c r="E30" s="8" t="s">
        <v>35</v>
      </c>
      <c r="F30" s="8" t="s">
        <v>37</v>
      </c>
      <c r="G30" s="8" t="s">
        <v>56</v>
      </c>
      <c r="H30" s="8" t="s">
        <v>6</v>
      </c>
      <c r="I30" s="8" t="s">
        <v>8</v>
      </c>
      <c r="J30" s="8" t="s">
        <v>41</v>
      </c>
      <c r="K30" s="8" t="s">
        <v>166</v>
      </c>
      <c r="L30" s="8" t="s">
        <v>168</v>
      </c>
      <c r="M30" s="8" t="s">
        <v>19</v>
      </c>
      <c r="N30" s="8" t="s">
        <v>58</v>
      </c>
      <c r="O30" s="8" t="s">
        <v>74</v>
      </c>
      <c r="P30" s="8" t="s">
        <v>43</v>
      </c>
      <c r="Q30" s="8" t="s">
        <v>21</v>
      </c>
      <c r="R30" s="8" t="s">
        <v>27</v>
      </c>
      <c r="S30" s="8" t="s">
        <v>78</v>
      </c>
      <c r="T30" s="8" t="s">
        <v>72</v>
      </c>
      <c r="U30" s="8" t="s">
        <v>25</v>
      </c>
      <c r="V30" s="8" t="s">
        <v>23</v>
      </c>
      <c r="W30" s="8" t="s">
        <v>93</v>
      </c>
      <c r="X30" s="8" t="s">
        <v>76</v>
      </c>
      <c r="Y30" s="8" t="s">
        <v>70</v>
      </c>
      <c r="Z30" s="8" t="s">
        <v>68</v>
      </c>
      <c r="AA30" s="8" t="s">
        <v>156</v>
      </c>
      <c r="AB30" s="8" t="s">
        <v>66</v>
      </c>
      <c r="AC30" s="8" t="s">
        <v>158</v>
      </c>
      <c r="AD30" s="8" t="s">
        <v>39</v>
      </c>
      <c r="AE30" s="8" t="s">
        <v>45</v>
      </c>
      <c r="AF30" s="8" t="s">
        <v>48</v>
      </c>
      <c r="AG30" s="8" t="s">
        <v>80</v>
      </c>
      <c r="AH30" s="8" t="s">
        <v>82</v>
      </c>
      <c r="AI30" s="8" t="s">
        <v>95</v>
      </c>
      <c r="AJ30" s="8" t="s">
        <v>91</v>
      </c>
      <c r="AK30" s="8" t="s">
        <v>85</v>
      </c>
      <c r="AL30" s="8" t="s">
        <v>87</v>
      </c>
      <c r="AM30" s="8" t="s">
        <v>89</v>
      </c>
      <c r="AN30" s="8" t="s">
        <v>160</v>
      </c>
      <c r="AO30" s="8" t="s">
        <v>100</v>
      </c>
      <c r="AP30" s="8" t="s">
        <v>104</v>
      </c>
      <c r="AQ30" s="8" t="s">
        <v>118</v>
      </c>
      <c r="AR30" s="8" t="s">
        <v>106</v>
      </c>
      <c r="AS30" s="8" t="s">
        <v>110</v>
      </c>
      <c r="AT30" s="8" t="s">
        <v>124</v>
      </c>
      <c r="AU30" s="8" t="s">
        <v>102</v>
      </c>
      <c r="AV30" s="8" t="s">
        <v>120</v>
      </c>
      <c r="AW30" s="8" t="s">
        <v>122</v>
      </c>
      <c r="AX30" s="8" t="s">
        <v>114</v>
      </c>
      <c r="AY30" s="8" t="s">
        <v>116</v>
      </c>
      <c r="AZ30" s="8" t="s">
        <v>112</v>
      </c>
      <c r="BA30" s="8" t="s">
        <v>98</v>
      </c>
      <c r="BB30" s="8" t="s">
        <v>126</v>
      </c>
      <c r="BC30" s="8" t="s">
        <v>130</v>
      </c>
      <c r="BD30" s="8" t="s">
        <v>136</v>
      </c>
      <c r="BE30" s="8" t="s">
        <v>135</v>
      </c>
      <c r="BF30" s="8" t="s">
        <v>148</v>
      </c>
      <c r="BG30" s="8" t="s">
        <v>150</v>
      </c>
      <c r="BH30" s="8" t="s">
        <v>140</v>
      </c>
      <c r="BI30" s="8" t="s">
        <v>142</v>
      </c>
      <c r="BJ30" s="8" t="s">
        <v>138</v>
      </c>
      <c r="BK30" s="8" t="s">
        <v>146</v>
      </c>
      <c r="BL30" s="8" t="s">
        <v>144</v>
      </c>
      <c r="BM30" s="8" t="s">
        <v>132</v>
      </c>
      <c r="BN30" s="8" t="s">
        <v>29</v>
      </c>
      <c r="BO30" s="8" t="s">
        <v>128</v>
      </c>
      <c r="BP30" s="8" t="s">
        <v>162</v>
      </c>
      <c r="BQ30" s="8" t="s">
        <v>33</v>
      </c>
      <c r="BR30" s="8" t="s">
        <v>31</v>
      </c>
      <c r="BS30" s="8" t="s">
        <v>164</v>
      </c>
      <c r="BT30" s="8" t="s">
        <v>169</v>
      </c>
      <c r="BU30" s="8" t="s">
        <v>152</v>
      </c>
      <c r="BV30" s="8" t="s">
        <v>154</v>
      </c>
      <c r="BW30" s="8" t="s">
        <v>62</v>
      </c>
      <c r="BX30" s="8" t="s">
        <v>64</v>
      </c>
      <c r="BY30" s="8" t="s">
        <v>60</v>
      </c>
      <c r="BZ30" s="8" t="s">
        <v>11</v>
      </c>
      <c r="CA30" s="8" t="s">
        <v>17</v>
      </c>
      <c r="CB30" s="8" t="s">
        <v>13</v>
      </c>
      <c r="CC30" s="8" t="s">
        <v>15</v>
      </c>
      <c r="CD30" s="8" t="s">
        <v>54</v>
      </c>
      <c r="CE30" s="8" t="s">
        <v>52</v>
      </c>
      <c r="CF30" s="8" t="s">
        <v>50</v>
      </c>
      <c r="CG30" s="8" t="s">
        <v>1</v>
      </c>
      <c r="CH30" s="8" t="s">
        <v>3</v>
      </c>
      <c r="CI30" s="8" t="s">
        <v>171</v>
      </c>
      <c r="CJ30" s="8" t="s">
        <v>108</v>
      </c>
    </row>
    <row r="31" spans="2:89" x14ac:dyDescent="0.25">
      <c r="B31" s="25" t="s">
        <v>178</v>
      </c>
      <c r="C31" s="26"/>
      <c r="D31" s="5" t="s">
        <v>179</v>
      </c>
      <c r="E31" s="3">
        <f>VLOOKUP(E30,valgalad!$D$2:$F$88,2,TRUE)-371139.6</f>
        <v>5064033.4000000004</v>
      </c>
      <c r="F31" s="3">
        <f>VLOOKUP(F30,valgalad!$D$2:$F$88,2,TRUE)</f>
        <v>2980149</v>
      </c>
      <c r="G31" s="3">
        <f>VLOOKUP(G30,valgalad!$D$2:$F$88,2,TRUE)</f>
        <v>128820</v>
      </c>
      <c r="H31" s="3">
        <f>VLOOKUP(H30,valgalad!$D$2:$F$88,2,TRUE)</f>
        <v>176667</v>
      </c>
      <c r="I31" s="3">
        <f>VLOOKUP(I30,valgalad!$D$2:$F$88,2,TRUE)</f>
        <v>469649</v>
      </c>
      <c r="J31" s="3">
        <f>VLOOKUP(J30,valgalad!$D$2:$F$88,2,TRUE)</f>
        <v>739966</v>
      </c>
      <c r="K31" s="3">
        <f>VLOOKUP(K30,valgalad!$D$2:$F$88,2,TRUE)</f>
        <v>1164799</v>
      </c>
      <c r="L31" s="3">
        <f>VLOOKUP(L30,valgalad!$D$2:$F$88,2,TRUE)</f>
        <v>639605</v>
      </c>
      <c r="M31" s="3">
        <f>VLOOKUP(M30,valgalad!$D$2:$F$88,2,TRUE)</f>
        <v>339348</v>
      </c>
      <c r="N31" s="3">
        <f>VLOOKUP(N30,valgalad!$D$2:$F$88,2,TRUE)</f>
        <v>5988009</v>
      </c>
      <c r="O31" s="3">
        <f>VLOOKUP(O30,valgalad!$D$2:$F$88,2,TRUE)</f>
        <v>456464</v>
      </c>
      <c r="P31" s="3">
        <f>VLOOKUP(P30,valgalad!$D$2:$F$88,2,TRUE)</f>
        <v>1974122</v>
      </c>
      <c r="Q31" s="3">
        <f>VLOOKUP(Q30,valgalad!$D$2:$F$88,2,TRUE)</f>
        <v>456459</v>
      </c>
      <c r="R31" s="3">
        <f>VLOOKUP(R30,valgalad!$D$2:$F$88,2,TRUE)</f>
        <v>1230792</v>
      </c>
      <c r="S31" s="3">
        <f>VLOOKUP(S30,valgalad!$D$2:$F$88,2,TRUE)</f>
        <v>921394</v>
      </c>
      <c r="T31" s="3">
        <f>VLOOKUP(T30,valgalad!$D$2:$F$88,2,TRUE)</f>
        <v>2543241</v>
      </c>
      <c r="U31" s="3">
        <f>VLOOKUP(U30,valgalad!$D$2:$F$88,2,TRUE)</f>
        <v>3870759</v>
      </c>
      <c r="V31" s="3">
        <f>VLOOKUP(V30,valgalad!$D$2:$F$88,2,TRUE)</f>
        <v>193364</v>
      </c>
      <c r="W31" s="3">
        <f>VLOOKUP(W30,valgalad!$D$2:$F$88,2,TRUE)</f>
        <v>658857</v>
      </c>
      <c r="X31" s="3">
        <f>VLOOKUP(X30,valgalad!$D$2:$F$88,2,TRUE)</f>
        <v>2229411</v>
      </c>
      <c r="Y31" s="3">
        <f>VLOOKUP(Y30,valgalad!$D$2:$F$88,2,TRUE)</f>
        <v>2067008</v>
      </c>
      <c r="Z31" s="3">
        <f>VLOOKUP(Z30,valgalad!$D$2:$F$88,2,TRUE)</f>
        <v>1187680</v>
      </c>
      <c r="AA31" s="3">
        <f>VLOOKUP(AA30,valgalad!$D$2:$F$88,2,TRUE)</f>
        <v>597705</v>
      </c>
      <c r="AB31" s="3">
        <f>VLOOKUP(AB30,valgalad!$D$2:$F$88,2,TRUE)</f>
        <v>1108304</v>
      </c>
      <c r="AC31" s="3">
        <f>VLOOKUP(AC30,valgalad!$D$2:$F$88,2,TRUE)</f>
        <v>1525604</v>
      </c>
      <c r="AD31" s="3">
        <f>VLOOKUP(AD30,valgalad!$D$2:$F$88,2,TRUE)</f>
        <v>1487383</v>
      </c>
      <c r="AE31" s="3">
        <f>VLOOKUP(AE30,valgalad!$D$2:$F$88,2,TRUE)</f>
        <v>1456682</v>
      </c>
      <c r="AF31" s="3">
        <f>valgalad!$E$80</f>
        <v>334168</v>
      </c>
      <c r="AG31" s="3">
        <f>VLOOKUP(AG30,valgalad!$D$2:$F$88,2,TRUE)</f>
        <v>1524746</v>
      </c>
      <c r="AH31" s="3">
        <f>VLOOKUP(AH30,valgalad!$D$2:$F$88,2,TRUE)</f>
        <v>2685117</v>
      </c>
      <c r="AI31" s="3">
        <f>VLOOKUP(AI30,valgalad!$D$2:$F$88,2,TRUE)</f>
        <v>5944161</v>
      </c>
      <c r="AJ31" s="3">
        <f>VLOOKUP(AJ30,valgalad!$D$2:$F$88,2,TRUE)</f>
        <v>1522003</v>
      </c>
      <c r="AK31" s="3">
        <f>VLOOKUP(AK30,valgalad!$D$2:$F$88,2,TRUE)</f>
        <v>1848704</v>
      </c>
      <c r="AL31" s="3">
        <f>VLOOKUP(AL30,valgalad!$D$2:$F$88,2,TRUE)</f>
        <v>989385</v>
      </c>
      <c r="AM31" s="3">
        <f>VLOOKUP(AM30,valgalad!$D$2:$F$88,2,TRUE)</f>
        <v>1635410</v>
      </c>
      <c r="AN31" s="3">
        <f>VLOOKUP(AN30,valgalad!$D$2:$F$88,2,TRUE)</f>
        <v>1064109</v>
      </c>
      <c r="AO31" s="3">
        <f>VLOOKUP(AO30,valgalad!$D$2:$F$88,2,TRUE)</f>
        <v>2509606</v>
      </c>
      <c r="AP31" s="3">
        <f>valgalad!$E$4+valgalad!$E$5</f>
        <v>3070331</v>
      </c>
      <c r="AQ31" s="3">
        <f>VLOOKUP(AQ30,valgalad!$D$2:$F$88,2,TRUE)</f>
        <v>2392729</v>
      </c>
      <c r="AR31" s="3">
        <f>VLOOKUP(AR30,valgalad!$D$2:$F$88,2,TRUE)</f>
        <v>5024768</v>
      </c>
      <c r="AS31" s="3">
        <f>VLOOKUP(AS30,valgalad!$D$2:$F$88,2,TRUE)</f>
        <v>907700</v>
      </c>
      <c r="AT31" s="3">
        <f>VLOOKUP(AT30,valgalad!$D$2:$F$88,2,TRUE)</f>
        <v>255489</v>
      </c>
      <c r="AU31" s="3">
        <f>VLOOKUP(AU30,valgalad!$D$2:$F$88,2,TRUE)</f>
        <v>229342</v>
      </c>
      <c r="AV31" s="3">
        <f>VLOOKUP(AV30,valgalad!$D$2:$F$88,2,TRUE)</f>
        <v>165164</v>
      </c>
      <c r="AW31" s="3">
        <f>VLOOKUP(AW30,valgalad!$D$2:$F$88,2,TRUE)</f>
        <v>161599</v>
      </c>
      <c r="AX31" s="3">
        <f>VLOOKUP(AX30,valgalad!$D$2:$F$88,2,TRUE)</f>
        <v>1646834</v>
      </c>
      <c r="AY31" s="3">
        <f>VLOOKUP(AY30,valgalad!$D$2:$F$88,2,TRUE)</f>
        <v>81930</v>
      </c>
      <c r="AZ31" s="3">
        <f>VLOOKUP(AZ30,valgalad!$D$2:$F$88,2,TRUE)</f>
        <v>1348904</v>
      </c>
      <c r="BA31" s="3">
        <f>VLOOKUP(BA30,valgalad!$D$2:$F$88,2,TRUE)</f>
        <v>738302</v>
      </c>
      <c r="BB31" s="3">
        <f>VLOOKUP(BB30,valgalad!$D$2:$F$88,2,TRUE)</f>
        <v>2203939</v>
      </c>
      <c r="BC31" s="3">
        <f>VLOOKUP(BC30,valgalad!$D$2:$F$88,2,TRUE)</f>
        <v>3995765</v>
      </c>
      <c r="BD31" s="3">
        <f>VLOOKUP(BD30,valgalad!$D$2:$F$88,2,TRUE)</f>
        <v>4760527</v>
      </c>
      <c r="BE31" s="3">
        <f>VLOOKUP(BE30,valgalad!$D$2:$F$88,2,TRUE)</f>
        <v>1852029</v>
      </c>
      <c r="BF31" s="3">
        <f>VLOOKUP(BF30,valgalad!$D$2:$F$88,2,TRUE)</f>
        <v>5415669</v>
      </c>
      <c r="BG31" s="3">
        <f>VLOOKUP(BG30,valgalad!$D$2:$F$88,2,TRUE)-984742</f>
        <v>2011807</v>
      </c>
      <c r="BH31" s="3">
        <f>valgalad!$E$23+valgalad!$E$24</f>
        <v>6460545</v>
      </c>
      <c r="BI31" s="3">
        <f>VLOOKUP(BI30,valgalad!$D$2:$F$88,2,TRUE)</f>
        <v>1114644</v>
      </c>
      <c r="BJ31" s="3">
        <f>VLOOKUP(BJ30,valgalad!$D$2:$F$88,2,TRUE)</f>
        <v>4751240</v>
      </c>
      <c r="BK31" s="3">
        <f>VLOOKUP(BK30,valgalad!$D$2:$F$88,2,TRUE)</f>
        <v>1566805</v>
      </c>
      <c r="BL31" s="3">
        <f>VLOOKUP(BL30,valgalad!$D$2:$F$88,2,TRUE)</f>
        <v>398755</v>
      </c>
      <c r="BM31" s="3">
        <f>VLOOKUP(BM30,valgalad!$D$2:$F$88,2,TRUE)</f>
        <v>70233</v>
      </c>
      <c r="BN31" s="3">
        <f>VLOOKUP(BN30,valgalad!$D$2:$F$88,2,TRUE)</f>
        <v>416526</v>
      </c>
      <c r="BO31" s="3">
        <f>VLOOKUP(BO30,valgalad!$D$2:$F$88,2,TRUE)</f>
        <v>489940</v>
      </c>
      <c r="BP31" s="3">
        <f>VLOOKUP(BP30,valgalad!$D$2:$F$88,2,TRUE)</f>
        <v>251085</v>
      </c>
      <c r="BQ31" s="3">
        <f>VLOOKUP(BQ30,valgalad!$D$2:$F$88,2,TRUE)</f>
        <v>89149</v>
      </c>
      <c r="BR31" s="3">
        <f>VLOOKUP(BR30,valgalad!$D$2:$F$88,2,TRUE)</f>
        <v>169373</v>
      </c>
      <c r="BS31" s="3">
        <f>VLOOKUP(BS30,valgalad!$D$2:$F$88,2,TRUE)</f>
        <v>389989</v>
      </c>
      <c r="BT31" s="3">
        <f>VLOOKUP(BT30,valgalad!$D$2:$F$88,2,TRUE)</f>
        <v>410949</v>
      </c>
      <c r="BU31" s="3">
        <f>VLOOKUP(BU30,valgalad!$D$2:$F$88,2,TRUE)</f>
        <v>1055867</v>
      </c>
      <c r="BV31" s="3">
        <f>VLOOKUP(BV30,valgalad!$D$2:$F$88,2,TRUE)</f>
        <v>947973</v>
      </c>
      <c r="BW31" s="3">
        <f>VLOOKUP(BW30,valgalad!$D$2:$F$88,2,TRUE)</f>
        <v>253666</v>
      </c>
      <c r="BX31" s="3">
        <f>VLOOKUP(BX30,valgalad!$D$2:$F$88,2,TRUE)</f>
        <v>271157</v>
      </c>
      <c r="BY31" s="3">
        <f>VLOOKUP(BY30,valgalad!$D$2:$F$88,2,TRUE)</f>
        <v>1443036</v>
      </c>
      <c r="BZ31" s="3">
        <f>VLOOKUP(BZ30,valgalad!$D$2:$F$88,2,TRUE)</f>
        <v>1093118</v>
      </c>
      <c r="CA31" s="3">
        <f>VLOOKUP(CA30,valgalad!$D$2:$F$88,2,TRUE)</f>
        <v>652468</v>
      </c>
      <c r="CB31" s="3">
        <f>VLOOKUP(CB30,valgalad!$D$2:$F$88,2,TRUE)</f>
        <v>500844</v>
      </c>
      <c r="CC31" s="3">
        <f>VLOOKUP(CC30,valgalad!$D$2:$F$88,2,TRUE)</f>
        <v>101199</v>
      </c>
      <c r="CD31" s="3">
        <f>VLOOKUP(CD30,valgalad!$D$2:$F$88,2,TRUE)</f>
        <v>28494</v>
      </c>
      <c r="CE31" s="3">
        <f>VLOOKUP(CE30,valgalad!$D$2:$F$88,2,TRUE)</f>
        <v>123951</v>
      </c>
      <c r="CF31" s="3">
        <f>VLOOKUP(CF30,valgalad!$D$2:$F$88,2,TRUE)</f>
        <v>248069</v>
      </c>
      <c r="CG31" s="3">
        <f>VLOOKUP(CG30,valgalad!$D$2:$F$88,2,TRUE)-34668</f>
        <v>158212</v>
      </c>
      <c r="CH31" s="3">
        <f>VLOOKUP(CH30,valgalad!$D$2:$F$88,2,TRUE)-37931</f>
        <v>368377</v>
      </c>
      <c r="CI31" s="3">
        <f>VLOOKUP(CI30,valgalad!$D$2:$F$88,2,TRUE)-90092</f>
        <v>116039</v>
      </c>
      <c r="CJ31" s="3">
        <f>VLOOKUP(CJ30,valgalad!$D$2:$F$88,2,TRUE)</f>
        <v>2226201</v>
      </c>
    </row>
    <row r="32" spans="2:89" x14ac:dyDescent="0.25">
      <c r="B32" s="27"/>
      <c r="C32" s="28"/>
      <c r="D32" s="5" t="s">
        <v>180</v>
      </c>
      <c r="E32" s="4">
        <f>E31/10000</f>
        <v>506.40334000000001</v>
      </c>
      <c r="F32" s="4">
        <f t="shared" ref="F32" si="316">F31/10000</f>
        <v>298.01490000000001</v>
      </c>
      <c r="G32" s="4">
        <f t="shared" ref="G32" si="317">G31/10000</f>
        <v>12.882</v>
      </c>
      <c r="H32" s="4">
        <f t="shared" ref="H32" si="318">H31/10000</f>
        <v>17.666699999999999</v>
      </c>
      <c r="I32" s="4">
        <f t="shared" ref="I32" si="319">I31/10000</f>
        <v>46.9649</v>
      </c>
      <c r="J32" s="4">
        <f t="shared" ref="J32" si="320">J31/10000</f>
        <v>73.996600000000001</v>
      </c>
      <c r="K32" s="4">
        <f t="shared" ref="K32" si="321">K31/10000</f>
        <v>116.4799</v>
      </c>
      <c r="L32" s="4">
        <f t="shared" ref="L32" si="322">L31/10000</f>
        <v>63.960500000000003</v>
      </c>
      <c r="M32" s="4">
        <f t="shared" ref="M32" si="323">M31/10000</f>
        <v>33.934800000000003</v>
      </c>
      <c r="N32" s="4">
        <f t="shared" ref="N32" si="324">N31/10000</f>
        <v>598.80089999999996</v>
      </c>
      <c r="O32" s="4">
        <f t="shared" ref="O32" si="325">O31/10000</f>
        <v>45.6464</v>
      </c>
      <c r="P32" s="4">
        <f t="shared" ref="P32" si="326">P31/10000</f>
        <v>197.41220000000001</v>
      </c>
      <c r="Q32" s="4">
        <f t="shared" ref="Q32" si="327">Q31/10000</f>
        <v>45.645899999999997</v>
      </c>
      <c r="R32" s="4">
        <f t="shared" ref="R32" si="328">R31/10000</f>
        <v>123.0792</v>
      </c>
      <c r="S32" s="4">
        <f t="shared" ref="S32" si="329">S31/10000</f>
        <v>92.139399999999995</v>
      </c>
      <c r="T32" s="4">
        <f t="shared" ref="T32" si="330">T31/10000</f>
        <v>254.32409999999999</v>
      </c>
      <c r="U32" s="4">
        <f t="shared" ref="U32" si="331">U31/10000</f>
        <v>387.07589999999999</v>
      </c>
      <c r="V32" s="4">
        <f t="shared" ref="V32" si="332">V31/10000</f>
        <v>19.336400000000001</v>
      </c>
      <c r="W32" s="4">
        <f t="shared" ref="W32" si="333">W31/10000</f>
        <v>65.8857</v>
      </c>
      <c r="X32" s="4">
        <f t="shared" ref="X32" si="334">X31/10000</f>
        <v>222.94110000000001</v>
      </c>
      <c r="Y32" s="4">
        <f t="shared" ref="Y32" si="335">Y31/10000</f>
        <v>206.70079999999999</v>
      </c>
      <c r="Z32" s="4">
        <f t="shared" ref="Z32" si="336">Z31/10000</f>
        <v>118.768</v>
      </c>
      <c r="AA32" s="4">
        <f t="shared" ref="AA32" si="337">AA31/10000</f>
        <v>59.770499999999998</v>
      </c>
      <c r="AB32" s="4">
        <f t="shared" ref="AB32" si="338">AB31/10000</f>
        <v>110.8304</v>
      </c>
      <c r="AC32" s="4">
        <f t="shared" ref="AC32" si="339">AC31/10000</f>
        <v>152.56039999999999</v>
      </c>
      <c r="AD32" s="4">
        <f t="shared" ref="AD32" si="340">AD31/10000</f>
        <v>148.73830000000001</v>
      </c>
      <c r="AE32" s="4">
        <f t="shared" ref="AE32" si="341">AE31/10000</f>
        <v>145.66820000000001</v>
      </c>
      <c r="AF32" s="3">
        <f>valgalad!$F$79+valgalad!$F$80</f>
        <v>83.9</v>
      </c>
      <c r="AG32" s="4">
        <f t="shared" ref="AG32" si="342">AG31/10000</f>
        <v>152.47460000000001</v>
      </c>
      <c r="AH32" s="4">
        <f t="shared" ref="AH32" si="343">AH31/10000</f>
        <v>268.51170000000002</v>
      </c>
      <c r="AI32" s="4">
        <f t="shared" ref="AI32" si="344">AI31/10000</f>
        <v>594.41610000000003</v>
      </c>
      <c r="AJ32" s="4">
        <f t="shared" ref="AJ32" si="345">AJ31/10000</f>
        <v>152.2003</v>
      </c>
      <c r="AK32" s="4">
        <f t="shared" ref="AK32" si="346">AK31/10000</f>
        <v>184.87039999999999</v>
      </c>
      <c r="AL32" s="4">
        <f t="shared" ref="AL32" si="347">AL31/10000</f>
        <v>98.938500000000005</v>
      </c>
      <c r="AM32" s="4">
        <f t="shared" ref="AM32" si="348">AM31/10000</f>
        <v>163.541</v>
      </c>
      <c r="AN32" s="4">
        <f t="shared" ref="AN32" si="349">AN31/10000</f>
        <v>106.4109</v>
      </c>
      <c r="AO32" s="4">
        <f t="shared" ref="AO32" si="350">AO31/10000</f>
        <v>250.9606</v>
      </c>
      <c r="AP32" s="4">
        <f>AP31/10000</f>
        <v>307.03309999999999</v>
      </c>
      <c r="AQ32" s="4">
        <f t="shared" ref="AQ32" si="351">AQ31/10000</f>
        <v>239.27289999999999</v>
      </c>
      <c r="AR32" s="4">
        <f t="shared" ref="AR32" si="352">AR31/10000</f>
        <v>502.47680000000003</v>
      </c>
      <c r="AS32" s="4">
        <f t="shared" ref="AS32" si="353">AS31/10000</f>
        <v>90.77</v>
      </c>
      <c r="AT32" s="4">
        <f t="shared" ref="AT32" si="354">AT31/10000</f>
        <v>25.5489</v>
      </c>
      <c r="AU32" s="4">
        <f t="shared" ref="AU32" si="355">AU31/10000</f>
        <v>22.934200000000001</v>
      </c>
      <c r="AV32" s="4">
        <f t="shared" ref="AV32" si="356">AV31/10000</f>
        <v>16.516400000000001</v>
      </c>
      <c r="AW32" s="4">
        <f t="shared" ref="AW32" si="357">AW31/10000</f>
        <v>16.1599</v>
      </c>
      <c r="AX32" s="4">
        <f t="shared" ref="AX32" si="358">AX31/10000</f>
        <v>164.68340000000001</v>
      </c>
      <c r="AY32" s="4">
        <f t="shared" ref="AY32" si="359">AY31/10000</f>
        <v>8.1929999999999996</v>
      </c>
      <c r="AZ32" s="4">
        <f t="shared" ref="AZ32" si="360">AZ31/10000</f>
        <v>134.8904</v>
      </c>
      <c r="BA32" s="4">
        <f t="shared" ref="BA32" si="361">BA31/10000</f>
        <v>73.830200000000005</v>
      </c>
      <c r="BB32" s="4">
        <f t="shared" ref="BB32" si="362">BB31/10000</f>
        <v>220.3939</v>
      </c>
      <c r="BC32" s="4">
        <f t="shared" ref="BC32" si="363">BC31/10000</f>
        <v>399.57650000000001</v>
      </c>
      <c r="BD32" s="4">
        <f t="shared" ref="BD32" si="364">BD31/10000</f>
        <v>476.05270000000002</v>
      </c>
      <c r="BE32" s="4">
        <f t="shared" ref="BE32" si="365">BE31/10000</f>
        <v>185.2029</v>
      </c>
      <c r="BF32" s="4">
        <f t="shared" ref="BF32" si="366">BF31/10000</f>
        <v>541.56690000000003</v>
      </c>
      <c r="BG32" s="4">
        <f t="shared" ref="BG32" si="367">BG31/10000</f>
        <v>201.1807</v>
      </c>
      <c r="BH32" s="4">
        <f>BH31/10000</f>
        <v>646.05449999999996</v>
      </c>
      <c r="BI32" s="4">
        <f t="shared" ref="BI32" si="368">BI31/10000</f>
        <v>111.4644</v>
      </c>
      <c r="BJ32" s="4">
        <f t="shared" ref="BJ32" si="369">BJ31/10000</f>
        <v>475.12400000000002</v>
      </c>
      <c r="BK32" s="4">
        <f t="shared" ref="BK32" si="370">BK31/10000</f>
        <v>156.68049999999999</v>
      </c>
      <c r="BL32" s="4">
        <f t="shared" ref="BL32" si="371">BL31/10000</f>
        <v>39.875500000000002</v>
      </c>
      <c r="BM32" s="4">
        <f t="shared" ref="BM32" si="372">BM31/10000</f>
        <v>7.0232999999999999</v>
      </c>
      <c r="BN32" s="4">
        <f t="shared" ref="BN32" si="373">BN31/10000</f>
        <v>41.6526</v>
      </c>
      <c r="BO32" s="4">
        <f t="shared" ref="BO32" si="374">BO31/10000</f>
        <v>48.994</v>
      </c>
      <c r="BP32" s="4">
        <f t="shared" ref="BP32" si="375">BP31/10000</f>
        <v>25.108499999999999</v>
      </c>
      <c r="BQ32" s="4">
        <f t="shared" ref="BQ32" si="376">BQ31/10000</f>
        <v>8.9148999999999994</v>
      </c>
      <c r="BR32" s="4">
        <f t="shared" ref="BR32" si="377">BR31/10000</f>
        <v>16.9373</v>
      </c>
      <c r="BS32" s="4">
        <f t="shared" ref="BS32" si="378">BS31/10000</f>
        <v>38.998899999999999</v>
      </c>
      <c r="BT32" s="4">
        <f t="shared" ref="BT32" si="379">BT31/10000</f>
        <v>41.094900000000003</v>
      </c>
      <c r="BU32" s="4">
        <f t="shared" ref="BU32" si="380">BU31/10000</f>
        <v>105.58669999999999</v>
      </c>
      <c r="BV32" s="4">
        <f t="shared" ref="BV32" si="381">BV31/10000</f>
        <v>94.797300000000007</v>
      </c>
      <c r="BW32" s="4">
        <f t="shared" ref="BW32" si="382">BW31/10000</f>
        <v>25.366599999999998</v>
      </c>
      <c r="BX32" s="4">
        <f t="shared" ref="BX32" si="383">BX31/10000</f>
        <v>27.1157</v>
      </c>
      <c r="BY32" s="4">
        <f t="shared" ref="BY32" si="384">BY31/10000</f>
        <v>144.30359999999999</v>
      </c>
      <c r="BZ32" s="4">
        <f t="shared" ref="BZ32" si="385">BZ31/10000</f>
        <v>109.31180000000001</v>
      </c>
      <c r="CA32" s="4">
        <f t="shared" ref="CA32" si="386">CA31/10000</f>
        <v>65.246799999999993</v>
      </c>
      <c r="CB32" s="4">
        <f t="shared" ref="CB32" si="387">CB31/10000</f>
        <v>50.084400000000002</v>
      </c>
      <c r="CC32" s="4">
        <f t="shared" ref="CC32" si="388">CC31/10000</f>
        <v>10.119899999999999</v>
      </c>
      <c r="CD32" s="4">
        <f t="shared" ref="CD32" si="389">CD31/10000</f>
        <v>2.8494000000000002</v>
      </c>
      <c r="CE32" s="4">
        <f t="shared" ref="CE32" si="390">CE31/10000</f>
        <v>12.395099999999999</v>
      </c>
      <c r="CF32" s="4">
        <f t="shared" ref="CF32" si="391">CF31/10000</f>
        <v>24.806899999999999</v>
      </c>
      <c r="CG32" s="4">
        <f t="shared" ref="CG32" si="392">CG31/10000</f>
        <v>15.821199999999999</v>
      </c>
      <c r="CH32" s="4">
        <f t="shared" ref="CH32" si="393">CH31/10000</f>
        <v>36.837699999999998</v>
      </c>
      <c r="CI32" s="4">
        <f t="shared" ref="CI32" si="394">CI31/10000</f>
        <v>11.603899999999999</v>
      </c>
      <c r="CJ32" s="4">
        <f t="shared" ref="CJ32" si="395">CJ31/10000</f>
        <v>222.62010000000001</v>
      </c>
    </row>
    <row r="33" spans="2:88" x14ac:dyDescent="0.25">
      <c r="B33" s="31" t="s">
        <v>181</v>
      </c>
      <c r="C33" s="29" t="s">
        <v>182</v>
      </c>
      <c r="D33" s="5" t="s">
        <v>179</v>
      </c>
      <c r="E33" s="3">
        <f>109060+0+330+350+450+7*480+6*160+3*23000+6100+11700+2000+1200+2100+1600+1100+1000+27*200+14000+(227490)+2000+3660+250+550+1220+600+4560+5000+500+8*300+250+3000+1000+1600+4*300+11*400+600+700+800+18*300+250+400+500</f>
        <v>498040</v>
      </c>
      <c r="F33" s="3">
        <f>29557.5+200*18+(91345)+600+2805+1260+300+2690+900</f>
        <v>133057.5</v>
      </c>
      <c r="G33" s="3">
        <f>3189.04+6*240+(9135)</f>
        <v>13764.04</v>
      </c>
      <c r="H33" s="3">
        <f>510+(3240)+2000</f>
        <v>5750</v>
      </c>
      <c r="I33" s="3">
        <f>4500+1300+3250</f>
        <v>9050</v>
      </c>
      <c r="J33" s="3">
        <f>2731.45+6700</f>
        <v>9431.4500000000007</v>
      </c>
      <c r="K33" s="3">
        <f>3127.25+2000+400</f>
        <v>5527.25</v>
      </c>
      <c r="L33" s="3">
        <f>1284.56+(7759)</f>
        <v>9043.56</v>
      </c>
      <c r="M33" s="3">
        <f>22569.3+(12567)+6*300</f>
        <v>36936.300000000003</v>
      </c>
      <c r="N33" s="3">
        <f>11199.2+4*170+(56013)+5*300+2000+400*3+9800</f>
        <v>82392.2</v>
      </c>
      <c r="O33" s="3">
        <f>(9660)</f>
        <v>9660</v>
      </c>
      <c r="P33" s="3">
        <f>4823.7+32*240+(52235)</f>
        <v>64738.7</v>
      </c>
      <c r="Q33" s="3">
        <f>20860.2+250*15+(24721)+1050+12*300+4400+4*350+600</f>
        <v>60381.2</v>
      </c>
      <c r="R33" s="3">
        <f>3607.11+(13656)</f>
        <v>17263.11</v>
      </c>
      <c r="S33" s="3">
        <f>1266.36+(18891)</f>
        <v>20157.36</v>
      </c>
      <c r="T33" s="3">
        <f>3997.34+1200+300*7+700</f>
        <v>7997.34</v>
      </c>
      <c r="U33" s="3">
        <f>8190.52+9*200+51*200+(32059)+61*300+31*300</f>
        <v>79849.52</v>
      </c>
      <c r="V33" s="3">
        <v>1989.96</v>
      </c>
      <c r="W33" s="3">
        <v>1107.1199999999999</v>
      </c>
      <c r="X33" s="3">
        <f>5614.67+(30736)</f>
        <v>36350.67</v>
      </c>
      <c r="Y33" s="3">
        <f>1392.8+8*150+(5645)+400</f>
        <v>8637.7999999999993</v>
      </c>
      <c r="Z33" s="3">
        <f>395.955+(4757)</f>
        <v>5152.9549999999999</v>
      </c>
      <c r="AA33" s="3">
        <v>200</v>
      </c>
      <c r="AB33" s="3">
        <f>1262.36+(2636)</f>
        <v>3898.3599999999997</v>
      </c>
      <c r="AC33" s="3">
        <f>(15659)</f>
        <v>15659</v>
      </c>
      <c r="AD33" s="3">
        <f>8502.42+5*200+(10641)+3400+400+11700+24*400+3600+600</f>
        <v>49443.42</v>
      </c>
      <c r="AE33" s="3">
        <f>48385.7+41*300+4*700+(84219)+900+350*8+9*350+1618+575+310*5+1850+210*21+1000</f>
        <v>165557.70000000001</v>
      </c>
      <c r="AF33" s="3">
        <f>128*300+(18658)</f>
        <v>57058</v>
      </c>
      <c r="AG33" s="3">
        <f>9000+(13830)+450+500</f>
        <v>23780</v>
      </c>
      <c r="AH33" s="3">
        <f>2626.4+7*240+(6555)</f>
        <v>10861.4</v>
      </c>
      <c r="AI33" s="3">
        <f>25*240+2354.66+(10778)+400*16</f>
        <v>25532.66</v>
      </c>
      <c r="AJ33" s="3">
        <f>1258.08+8*250</f>
        <v>3258.08</v>
      </c>
      <c r="AK33" s="3">
        <f>2846.6+300+(18499)+300+350+400*4+3*450+6*500+50+400*34</f>
        <v>41895.599999999999</v>
      </c>
      <c r="AL33" s="3">
        <f>10384.6+5*250+(15004)</f>
        <v>26638.6</v>
      </c>
      <c r="AM33" s="3">
        <f>400+(9337)</f>
        <v>9737</v>
      </c>
      <c r="AN33" s="3">
        <v>600</v>
      </c>
      <c r="AO33" s="3">
        <f>1768.48+13*200+1460+(4491)</f>
        <v>10319.48</v>
      </c>
      <c r="AP33" s="3">
        <f>980+1500+21*130+9*320+(11143)</f>
        <v>19233</v>
      </c>
      <c r="AQ33" s="3">
        <v>1400</v>
      </c>
      <c r="AR33" s="3">
        <f>14*200+(1629)</f>
        <v>4429</v>
      </c>
      <c r="AS33" s="3">
        <v>0</v>
      </c>
      <c r="AT33" s="3">
        <v>250</v>
      </c>
      <c r="AU33" s="3">
        <v>0</v>
      </c>
      <c r="AV33" s="3">
        <v>0</v>
      </c>
      <c r="AW33" s="3">
        <v>250</v>
      </c>
      <c r="AX33" s="3">
        <v>930</v>
      </c>
      <c r="AY33" s="3">
        <v>0</v>
      </c>
      <c r="AZ33" s="3">
        <f>190+6*150</f>
        <v>1090</v>
      </c>
      <c r="BA33" s="3">
        <v>600</v>
      </c>
      <c r="BB33" s="3">
        <f>2200+(8591)</f>
        <v>10791</v>
      </c>
      <c r="BC33" s="3">
        <f>17*500+2320+5300+1300+2750+8030+(24263)</f>
        <v>52463</v>
      </c>
      <c r="BD33" s="3">
        <f>10*250+(6743)</f>
        <v>9243</v>
      </c>
      <c r="BE33" s="3">
        <f>5*300+(5135)</f>
        <v>6635</v>
      </c>
      <c r="BF33" s="3">
        <f>9*300+(5281)</f>
        <v>7981</v>
      </c>
      <c r="BG33" s="3">
        <f>4*300+(5729)</f>
        <v>6929</v>
      </c>
      <c r="BH33" s="3">
        <v>0</v>
      </c>
      <c r="BI33" s="3">
        <f>4*320+(726)</f>
        <v>2006</v>
      </c>
      <c r="BJ33" s="3">
        <v>150</v>
      </c>
      <c r="BK33" s="3">
        <f>14*320+(1479)+3*400+1300+600</f>
        <v>9059</v>
      </c>
      <c r="BL33" s="3">
        <f>5*350+(1291)+600</f>
        <v>3641</v>
      </c>
      <c r="BM33" s="3">
        <f>(1442)+1000</f>
        <v>2442</v>
      </c>
      <c r="BN33" s="3">
        <f>22*250+3500+2500+(13164)+1700</f>
        <v>26364</v>
      </c>
      <c r="BO33" s="3">
        <f>11*200+(7337)</f>
        <v>9537</v>
      </c>
      <c r="BP33" s="3">
        <f>425.78+240+(4045)</f>
        <v>4710.78</v>
      </c>
      <c r="BQ33" s="3">
        <f>300</f>
        <v>300</v>
      </c>
      <c r="BR33" s="3">
        <f>8*200+12*400+(5322)</f>
        <v>11722</v>
      </c>
      <c r="BS33" s="3">
        <f>4*800+(7954)</f>
        <v>11154</v>
      </c>
      <c r="BT33" s="3">
        <f>630+170+4*150+(2813)+300+500</f>
        <v>5013</v>
      </c>
      <c r="BU33" s="3">
        <f>596.77+25*200+(10638)+385</f>
        <v>16619.77</v>
      </c>
      <c r="BV33" s="3">
        <f>2753.44+(13108)+1400</f>
        <v>17261.440000000002</v>
      </c>
      <c r="BW33" s="3">
        <f>3717.21+(20409)</f>
        <v>24126.21</v>
      </c>
      <c r="BX33" s="3">
        <f>13061.8+(30256)</f>
        <v>43317.8</v>
      </c>
      <c r="BY33" s="3">
        <f>41950+(53866)+28743+18000+900</f>
        <v>143459</v>
      </c>
      <c r="BZ33" s="3">
        <f>5326.84+19*250+(8259)+2000+457*3+4*300+1200</f>
        <v>24106.84</v>
      </c>
      <c r="CA33" s="3">
        <f>5827.41+(10091)</f>
        <v>15918.41</v>
      </c>
      <c r="CB33" s="3">
        <f>4852.65+800+(7271)</f>
        <v>12923.65</v>
      </c>
      <c r="CC33" s="3">
        <f>4700+(5748)</f>
        <v>10448</v>
      </c>
      <c r="CD33" s="3">
        <v>3500</v>
      </c>
      <c r="CE33" s="3">
        <f>1350+484</f>
        <v>1834</v>
      </c>
      <c r="CF33" s="3">
        <f>400*4+35*250+(8229)+800+900</f>
        <v>20279</v>
      </c>
      <c r="CG33" s="3">
        <f>1000+(1069)+1000</f>
        <v>3069</v>
      </c>
      <c r="CH33" s="3">
        <f>(2731)</f>
        <v>2731</v>
      </c>
      <c r="CI33" s="3">
        <f>(3457)</f>
        <v>3457</v>
      </c>
      <c r="CJ33" s="3">
        <v>0</v>
      </c>
    </row>
    <row r="34" spans="2:88" x14ac:dyDescent="0.25">
      <c r="B34" s="32"/>
      <c r="C34" s="30"/>
      <c r="D34" s="5" t="s">
        <v>180</v>
      </c>
      <c r="E34" s="15">
        <f>E33/10000</f>
        <v>49.804000000000002</v>
      </c>
      <c r="F34" s="15">
        <f t="shared" ref="F34" si="396">F33/10000</f>
        <v>13.30575</v>
      </c>
      <c r="G34" s="15">
        <f t="shared" ref="G34" si="397">G33/10000</f>
        <v>1.3764040000000002</v>
      </c>
      <c r="H34" s="15">
        <f t="shared" ref="H34" si="398">H33/10000</f>
        <v>0.57499999999999996</v>
      </c>
      <c r="I34" s="15">
        <f t="shared" ref="I34" si="399">I33/10000</f>
        <v>0.90500000000000003</v>
      </c>
      <c r="J34" s="15">
        <f t="shared" ref="J34" si="400">J33/10000</f>
        <v>0.94314500000000012</v>
      </c>
      <c r="K34" s="15">
        <f t="shared" ref="K34" si="401">K33/10000</f>
        <v>0.55272500000000002</v>
      </c>
      <c r="L34" s="15">
        <f t="shared" ref="L34" si="402">L33/10000</f>
        <v>0.90435599999999994</v>
      </c>
      <c r="M34" s="15">
        <f t="shared" ref="M34" si="403">M33/10000</f>
        <v>3.6936300000000002</v>
      </c>
      <c r="N34" s="15">
        <f t="shared" ref="N34" si="404">N33/10000</f>
        <v>8.2392199999999995</v>
      </c>
      <c r="O34" s="15">
        <f t="shared" ref="O34" si="405">O33/10000</f>
        <v>0.96599999999999997</v>
      </c>
      <c r="P34" s="15">
        <f t="shared" ref="P34" si="406">P33/10000</f>
        <v>6.4738699999999998</v>
      </c>
      <c r="Q34" s="15">
        <f t="shared" ref="Q34" si="407">Q33/10000</f>
        <v>6.0381199999999993</v>
      </c>
      <c r="R34" s="15">
        <f t="shared" ref="R34" si="408">R33/10000</f>
        <v>1.7263110000000002</v>
      </c>
      <c r="S34" s="15">
        <f t="shared" ref="S34" si="409">S33/10000</f>
        <v>2.015736</v>
      </c>
      <c r="T34" s="15">
        <f t="shared" ref="T34" si="410">T33/10000</f>
        <v>0.79973400000000006</v>
      </c>
      <c r="U34" s="15">
        <f t="shared" ref="U34" si="411">U33/10000</f>
        <v>7.9849520000000007</v>
      </c>
      <c r="V34" s="15">
        <f t="shared" ref="V34" si="412">V33/10000</f>
        <v>0.19899600000000001</v>
      </c>
      <c r="W34" s="15">
        <f t="shared" ref="W34" si="413">W33/10000</f>
        <v>0.11071199999999999</v>
      </c>
      <c r="X34" s="15">
        <f t="shared" ref="X34" si="414">X33/10000</f>
        <v>3.6350669999999998</v>
      </c>
      <c r="Y34" s="15">
        <f t="shared" ref="Y34" si="415">Y33/10000</f>
        <v>0.86377999999999988</v>
      </c>
      <c r="Z34" s="15">
        <f t="shared" ref="Z34" si="416">Z33/10000</f>
        <v>0.51529550000000002</v>
      </c>
      <c r="AA34" s="15">
        <f t="shared" ref="AA34" si="417">AA33/10000</f>
        <v>0.02</v>
      </c>
      <c r="AB34" s="15">
        <f t="shared" ref="AB34" si="418">AB33/10000</f>
        <v>0.38983599999999996</v>
      </c>
      <c r="AC34" s="15">
        <f t="shared" ref="AC34" si="419">AC33/10000</f>
        <v>1.5659000000000001</v>
      </c>
      <c r="AD34" s="15">
        <f t="shared" ref="AD34" si="420">AD33/10000</f>
        <v>4.9443419999999998</v>
      </c>
      <c r="AE34" s="15">
        <f t="shared" ref="AE34" si="421">AE33/10000</f>
        <v>16.555770000000003</v>
      </c>
      <c r="AF34" s="15">
        <f t="shared" ref="AF34" si="422">AF33/10000</f>
        <v>5.7058</v>
      </c>
      <c r="AG34" s="15">
        <f t="shared" ref="AG34" si="423">AG33/10000</f>
        <v>2.3780000000000001</v>
      </c>
      <c r="AH34" s="15">
        <f t="shared" ref="AH34" si="424">AH33/10000</f>
        <v>1.0861399999999999</v>
      </c>
      <c r="AI34" s="15">
        <f t="shared" ref="AI34" si="425">AI33/10000</f>
        <v>2.5532659999999998</v>
      </c>
      <c r="AJ34" s="15">
        <f t="shared" ref="AJ34" si="426">AJ33/10000</f>
        <v>0.32580799999999999</v>
      </c>
      <c r="AK34" s="15">
        <f t="shared" ref="AK34" si="427">AK33/10000</f>
        <v>4.1895600000000002</v>
      </c>
      <c r="AL34" s="15">
        <f t="shared" ref="AL34" si="428">AL33/10000</f>
        <v>2.6638599999999997</v>
      </c>
      <c r="AM34" s="15">
        <f t="shared" ref="AM34" si="429">AM33/10000</f>
        <v>0.97370000000000001</v>
      </c>
      <c r="AN34" s="15">
        <f t="shared" ref="AN34" si="430">AN33/10000</f>
        <v>0.06</v>
      </c>
      <c r="AO34" s="15">
        <f t="shared" ref="AO34" si="431">AO33/10000</f>
        <v>1.0319479999999999</v>
      </c>
      <c r="AP34" s="15">
        <f t="shared" ref="AP34" si="432">AP33/10000</f>
        <v>1.9233</v>
      </c>
      <c r="AQ34" s="15">
        <f t="shared" ref="AQ34" si="433">AQ33/10000</f>
        <v>0.14000000000000001</v>
      </c>
      <c r="AR34" s="15">
        <f t="shared" ref="AR34" si="434">AR33/10000</f>
        <v>0.44290000000000002</v>
      </c>
      <c r="AS34" s="15">
        <f t="shared" ref="AS34" si="435">AS33/10000</f>
        <v>0</v>
      </c>
      <c r="AT34" s="15">
        <f t="shared" ref="AT34" si="436">AT33/10000</f>
        <v>2.5000000000000001E-2</v>
      </c>
      <c r="AU34" s="15">
        <f t="shared" ref="AU34" si="437">AU33/10000</f>
        <v>0</v>
      </c>
      <c r="AV34" s="15">
        <f t="shared" ref="AV34" si="438">AV33/10000</f>
        <v>0</v>
      </c>
      <c r="AW34" s="15">
        <f t="shared" ref="AW34" si="439">AW33/10000</f>
        <v>2.5000000000000001E-2</v>
      </c>
      <c r="AX34" s="15">
        <f t="shared" ref="AX34" si="440">AX33/10000</f>
        <v>9.2999999999999999E-2</v>
      </c>
      <c r="AY34" s="15">
        <f t="shared" ref="AY34" si="441">AY33/10000</f>
        <v>0</v>
      </c>
      <c r="AZ34" s="15">
        <f t="shared" ref="AZ34" si="442">AZ33/10000</f>
        <v>0.109</v>
      </c>
      <c r="BA34" s="15">
        <f t="shared" ref="BA34" si="443">BA33/10000</f>
        <v>0.06</v>
      </c>
      <c r="BB34" s="15">
        <f t="shared" ref="BB34" si="444">BB33/10000</f>
        <v>1.0790999999999999</v>
      </c>
      <c r="BC34" s="15">
        <f t="shared" ref="BC34" si="445">BC33/10000</f>
        <v>5.2462999999999997</v>
      </c>
      <c r="BD34" s="15">
        <f t="shared" ref="BD34" si="446">BD33/10000</f>
        <v>0.92430000000000001</v>
      </c>
      <c r="BE34" s="15">
        <f t="shared" ref="BE34" si="447">BE33/10000</f>
        <v>0.66349999999999998</v>
      </c>
      <c r="BF34" s="15">
        <f t="shared" ref="BF34" si="448">BF33/10000</f>
        <v>0.79810000000000003</v>
      </c>
      <c r="BG34" s="15">
        <f t="shared" ref="BG34" si="449">BG33/10000</f>
        <v>0.69289999999999996</v>
      </c>
      <c r="BH34" s="15">
        <f t="shared" ref="BH34" si="450">BH33/10000</f>
        <v>0</v>
      </c>
      <c r="BI34" s="15">
        <f t="shared" ref="BI34" si="451">BI33/10000</f>
        <v>0.2006</v>
      </c>
      <c r="BJ34" s="15">
        <f t="shared" ref="BJ34" si="452">BJ33/10000</f>
        <v>1.4999999999999999E-2</v>
      </c>
      <c r="BK34" s="15">
        <f t="shared" ref="BK34" si="453">BK33/10000</f>
        <v>0.90590000000000004</v>
      </c>
      <c r="BL34" s="15">
        <f t="shared" ref="BL34" si="454">BL33/10000</f>
        <v>0.36409999999999998</v>
      </c>
      <c r="BM34" s="15">
        <f t="shared" ref="BM34" si="455">BM33/10000</f>
        <v>0.2442</v>
      </c>
      <c r="BN34" s="15">
        <f t="shared" ref="BN34" si="456">BN33/10000</f>
        <v>2.6364000000000001</v>
      </c>
      <c r="BO34" s="15">
        <f t="shared" ref="BO34" si="457">BO33/10000</f>
        <v>0.95369999999999999</v>
      </c>
      <c r="BP34" s="15">
        <f t="shared" ref="BP34" si="458">BP33/10000</f>
        <v>0.471078</v>
      </c>
      <c r="BQ34" s="15">
        <f t="shared" ref="BQ34" si="459">BQ33/10000</f>
        <v>0.03</v>
      </c>
      <c r="BR34" s="15">
        <f t="shared" ref="BR34" si="460">BR33/10000</f>
        <v>1.1721999999999999</v>
      </c>
      <c r="BS34" s="15">
        <f t="shared" ref="BS34" si="461">BS33/10000</f>
        <v>1.1153999999999999</v>
      </c>
      <c r="BT34" s="15">
        <f t="shared" ref="BT34" si="462">BT33/10000</f>
        <v>0.50129999999999997</v>
      </c>
      <c r="BU34" s="15">
        <f t="shared" ref="BU34" si="463">BU33/10000</f>
        <v>1.661977</v>
      </c>
      <c r="BV34" s="15">
        <f t="shared" ref="BV34" si="464">BV33/10000</f>
        <v>1.7261440000000001</v>
      </c>
      <c r="BW34" s="15">
        <f t="shared" ref="BW34" si="465">BW33/10000</f>
        <v>2.4126210000000001</v>
      </c>
      <c r="BX34" s="15">
        <f t="shared" ref="BX34" si="466">BX33/10000</f>
        <v>4.3317800000000002</v>
      </c>
      <c r="BY34" s="15">
        <f t="shared" ref="BY34" si="467">BY33/10000</f>
        <v>14.3459</v>
      </c>
      <c r="BZ34" s="15">
        <f t="shared" ref="BZ34" si="468">BZ33/10000</f>
        <v>2.4106839999999998</v>
      </c>
      <c r="CA34" s="15">
        <f t="shared" ref="CA34" si="469">CA33/10000</f>
        <v>1.5918410000000001</v>
      </c>
      <c r="CB34" s="15">
        <f t="shared" ref="CB34" si="470">CB33/10000</f>
        <v>1.292365</v>
      </c>
      <c r="CC34" s="15">
        <f t="shared" ref="CC34" si="471">CC33/10000</f>
        <v>1.0448</v>
      </c>
      <c r="CD34" s="15">
        <f t="shared" ref="CD34" si="472">CD33/10000</f>
        <v>0.35</v>
      </c>
      <c r="CE34" s="15">
        <f t="shared" ref="CE34" si="473">CE33/10000</f>
        <v>0.18340000000000001</v>
      </c>
      <c r="CF34" s="15">
        <f t="shared" ref="CF34" si="474">CF33/10000</f>
        <v>2.0278999999999998</v>
      </c>
      <c r="CG34" s="15">
        <f t="shared" ref="CG34" si="475">CG33/10000</f>
        <v>0.30690000000000001</v>
      </c>
      <c r="CH34" s="15">
        <f t="shared" ref="CH34" si="476">CH33/10000</f>
        <v>0.27310000000000001</v>
      </c>
      <c r="CI34" s="15">
        <f t="shared" ref="CI34" si="477">CI33/10000</f>
        <v>0.34570000000000001</v>
      </c>
      <c r="CJ34" s="15">
        <f t="shared" ref="CJ34" si="478">CJ33/10000</f>
        <v>0</v>
      </c>
    </row>
    <row r="35" spans="2:88" x14ac:dyDescent="0.25">
      <c r="B35" s="32"/>
      <c r="C35" s="6" t="s">
        <v>218</v>
      </c>
      <c r="D35" s="5" t="s">
        <v>219</v>
      </c>
      <c r="E35" s="4">
        <f>2.778*(('äravoolu parameetrid'!$E$4*('äravoolu parameetrid'!$E$8^'äravoolu parameetrid'!$F$4))/('äravoolu parameetrid'!$E$19^'äravoolu parameetrid'!$G$4))</f>
        <v>146.70695901677777</v>
      </c>
      <c r="F35" s="4">
        <f>2.778*(('äravoolu parameetrid'!$E$4*('äravoolu parameetrid'!$E$7^'äravoolu parameetrid'!$F$4))/('äravoolu parameetrid'!$E$19^'äravoolu parameetrid'!$G$4))</f>
        <v>128.02183620993651</v>
      </c>
      <c r="G35" s="4">
        <f>2.778*(('äravoolu parameetrid'!$E$4*('äravoolu parameetrid'!$E$7^'äravoolu parameetrid'!$F$4))/('äravoolu parameetrid'!$E$19^'äravoolu parameetrid'!$G$4))</f>
        <v>128.02183620993651</v>
      </c>
      <c r="H35" s="4">
        <f>2.778*(('äravoolu parameetrid'!$E$4*('äravoolu parameetrid'!$E$7^'äravoolu parameetrid'!$F$4))/('äravoolu parameetrid'!$E$19^'äravoolu parameetrid'!$G$4))</f>
        <v>128.02183620993651</v>
      </c>
      <c r="I35" s="4">
        <f>2.778*(('äravoolu parameetrid'!$E$4*('äravoolu parameetrid'!$E$7^'äravoolu parameetrid'!$F$4))/('äravoolu parameetrid'!$E$19^'äravoolu parameetrid'!$G$4))</f>
        <v>128.02183620993651</v>
      </c>
      <c r="J35" s="4">
        <f>2.778*(('äravoolu parameetrid'!$E$4*('äravoolu parameetrid'!$E$7^'äravoolu parameetrid'!$F$4))/('äravoolu parameetrid'!$E$19^'äravoolu parameetrid'!$G$4))</f>
        <v>128.02183620993651</v>
      </c>
      <c r="K35" s="4">
        <f>2.778*(('äravoolu parameetrid'!$E$4*('äravoolu parameetrid'!$E$7^'äravoolu parameetrid'!$F$4))/('äravoolu parameetrid'!$E$19^'äravoolu parameetrid'!$G$4))</f>
        <v>128.02183620993651</v>
      </c>
      <c r="L35" s="4">
        <f>2.778*(('äravoolu parameetrid'!$E$4*('äravoolu parameetrid'!$E$7^'äravoolu parameetrid'!$F$4))/('äravoolu parameetrid'!$E$19^'äravoolu parameetrid'!$G$4))</f>
        <v>128.02183620993651</v>
      </c>
      <c r="M35" s="4">
        <f>2.778*(('äravoolu parameetrid'!$E$4*('äravoolu parameetrid'!$E$7^'äravoolu parameetrid'!$F$4))/('äravoolu parameetrid'!$E$19^'äravoolu parameetrid'!$G$4))</f>
        <v>128.02183620993651</v>
      </c>
      <c r="N35" s="4">
        <f>2.778*(('äravoolu parameetrid'!$E$4*('äravoolu parameetrid'!$E$7^'äravoolu parameetrid'!$F$4))/('äravoolu parameetrid'!$E$19^'äravoolu parameetrid'!$G$4))</f>
        <v>128.02183620993651</v>
      </c>
      <c r="O35" s="4">
        <f>2.778*(('äravoolu parameetrid'!$E$4*('äravoolu parameetrid'!$E$6^'äravoolu parameetrid'!$F$4))/('äravoolu parameetrid'!$E$19^'äravoolu parameetrid'!$G$4))</f>
        <v>101.42335520404643</v>
      </c>
      <c r="P35" s="4">
        <f>2.778*(('äravoolu parameetrid'!$E$4*('äravoolu parameetrid'!$E$7^'äravoolu parameetrid'!$F$4))/('äravoolu parameetrid'!$E$19^'äravoolu parameetrid'!$G$4))</f>
        <v>128.02183620993651</v>
      </c>
      <c r="Q35" s="4">
        <f>2.778*(('äravoolu parameetrid'!$E$4*('äravoolu parameetrid'!$E$7^'äravoolu parameetrid'!$F$4))/('äravoolu parameetrid'!$E$19^'äravoolu parameetrid'!$G$4))</f>
        <v>128.02183620993651</v>
      </c>
      <c r="R35" s="4">
        <f>2.778*(('äravoolu parameetrid'!$E$4*('äravoolu parameetrid'!$E$7^'äravoolu parameetrid'!$F$4))/('äravoolu parameetrid'!$E$19^'äravoolu parameetrid'!$G$4))</f>
        <v>128.02183620993651</v>
      </c>
      <c r="S35" s="4">
        <f>2.778*(('äravoolu parameetrid'!$E$4*('äravoolu parameetrid'!$E$6^'äravoolu parameetrid'!$F$4))/('äravoolu parameetrid'!$E$19^'äravoolu parameetrid'!$G$4))</f>
        <v>101.42335520404643</v>
      </c>
      <c r="T35" s="4">
        <f>2.778*(('äravoolu parameetrid'!$E$4*('äravoolu parameetrid'!$E$7^'äravoolu parameetrid'!$F$4))/('äravoolu parameetrid'!$E$19^'äravoolu parameetrid'!$G$4))</f>
        <v>128.02183620993651</v>
      </c>
      <c r="U35" s="4">
        <f>2.778*(('äravoolu parameetrid'!$E$4*('äravoolu parameetrid'!$E$7^'äravoolu parameetrid'!$F$4))/('äravoolu parameetrid'!$E$19^'äravoolu parameetrid'!$G$4))</f>
        <v>128.02183620993651</v>
      </c>
      <c r="V35" s="4">
        <f>2.778*(('äravoolu parameetrid'!$E$4*('äravoolu parameetrid'!$E$7^'äravoolu parameetrid'!$F$4))/('äravoolu parameetrid'!$E$19^'äravoolu parameetrid'!$G$4))</f>
        <v>128.02183620993651</v>
      </c>
      <c r="W35" s="4">
        <f>2.778*(('äravoolu parameetrid'!$E$4*('äravoolu parameetrid'!$E$7^'äravoolu parameetrid'!$F$4))/('äravoolu parameetrid'!$E$19^'äravoolu parameetrid'!$G$4))</f>
        <v>128.02183620993651</v>
      </c>
      <c r="X35" s="4">
        <f>2.778*(('äravoolu parameetrid'!$E$4*('äravoolu parameetrid'!$E$7^'äravoolu parameetrid'!$F$4))/('äravoolu parameetrid'!$E$19^'äravoolu parameetrid'!$G$4))</f>
        <v>128.02183620993651</v>
      </c>
      <c r="Y35" s="4">
        <f>2.778*(('äravoolu parameetrid'!$E$4*('äravoolu parameetrid'!$E$7^'äravoolu parameetrid'!$F$4))/('äravoolu parameetrid'!$E$19^'äravoolu parameetrid'!$G$4))</f>
        <v>128.02183620993651</v>
      </c>
      <c r="Z35" s="4">
        <f>2.778*(('äravoolu parameetrid'!$E$4*('äravoolu parameetrid'!$E$7^'äravoolu parameetrid'!$F$4))/('äravoolu parameetrid'!$E$19^'äravoolu parameetrid'!$G$4))</f>
        <v>128.02183620993651</v>
      </c>
      <c r="AA35" s="4">
        <f>2.778*(('äravoolu parameetrid'!$E$4*('äravoolu parameetrid'!$E$7^'äravoolu parameetrid'!$F$4))/('äravoolu parameetrid'!$E$19^'äravoolu parameetrid'!$G$4))</f>
        <v>128.02183620993651</v>
      </c>
      <c r="AB35" s="4">
        <f>2.778*(('äravoolu parameetrid'!$E$4*('äravoolu parameetrid'!$E$7^'äravoolu parameetrid'!$F$4))/('äravoolu parameetrid'!$E$19^'äravoolu parameetrid'!$G$4))</f>
        <v>128.02183620993651</v>
      </c>
      <c r="AC35" s="4">
        <f>2.778*(('äravoolu parameetrid'!$E$4*('äravoolu parameetrid'!$E$6^'äravoolu parameetrid'!$F$4))/('äravoolu parameetrid'!$E$19^'äravoolu parameetrid'!$G$4))</f>
        <v>101.42335520404643</v>
      </c>
      <c r="AD35" s="4">
        <f>2.778*(('äravoolu parameetrid'!$E$4*('äravoolu parameetrid'!$E$7^'äravoolu parameetrid'!$F$4))/('äravoolu parameetrid'!$E$19^'äravoolu parameetrid'!$G$4))</f>
        <v>128.02183620993651</v>
      </c>
      <c r="AE35" s="4">
        <f>2.778*(('äravoolu parameetrid'!$E$4*('äravoolu parameetrid'!$E$7^'äravoolu parameetrid'!$F$4))/('äravoolu parameetrid'!$E$19^'äravoolu parameetrid'!$G$4))</f>
        <v>128.02183620993651</v>
      </c>
      <c r="AF35" s="4">
        <f>2.778*(('äravoolu parameetrid'!$E$4*('äravoolu parameetrid'!$E$9^'äravoolu parameetrid'!$F$4))/('äravoolu parameetrid'!$E$19^'äravoolu parameetrid'!$G$4))</f>
        <v>174.17743668236724</v>
      </c>
      <c r="AG35" s="4">
        <f>2.778*(('äravoolu parameetrid'!$E$4*('äravoolu parameetrid'!$E$7^'äravoolu parameetrid'!$F$4))/('äravoolu parameetrid'!$E$19^'äravoolu parameetrid'!$G$4))</f>
        <v>128.02183620993651</v>
      </c>
      <c r="AH35" s="4">
        <f>2.778*(('äravoolu parameetrid'!$E$4*('äravoolu parameetrid'!$E$7^'äravoolu parameetrid'!$F$4))/('äravoolu parameetrid'!$E$19^'äravoolu parameetrid'!$G$4))</f>
        <v>128.02183620993651</v>
      </c>
      <c r="AI35" s="4">
        <f>2.778*(('äravoolu parameetrid'!$E$4*('äravoolu parameetrid'!$E$7^'äravoolu parameetrid'!$F$4))/('äravoolu parameetrid'!$E$19^'äravoolu parameetrid'!$G$4))</f>
        <v>128.02183620993651</v>
      </c>
      <c r="AJ35" s="4">
        <f>2.778*(('äravoolu parameetrid'!$E$4*('äravoolu parameetrid'!$E$7^'äravoolu parameetrid'!$F$4))/('äravoolu parameetrid'!$E$19^'äravoolu parameetrid'!$G$4))</f>
        <v>128.02183620993651</v>
      </c>
      <c r="AK35" s="4">
        <f>2.778*(('äravoolu parameetrid'!$E$4*('äravoolu parameetrid'!$E$7^'äravoolu parameetrid'!$F$4))/('äravoolu parameetrid'!$E$19^'äravoolu parameetrid'!$G$4))</f>
        <v>128.02183620993651</v>
      </c>
      <c r="AL35" s="4">
        <f>2.778*(('äravoolu parameetrid'!$E$4*('äravoolu parameetrid'!$E$7^'äravoolu parameetrid'!$F$4))/('äravoolu parameetrid'!$E$19^'äravoolu parameetrid'!$G$4))</f>
        <v>128.02183620993651</v>
      </c>
      <c r="AM35" s="4">
        <f>2.778*(('äravoolu parameetrid'!$E$4*('äravoolu parameetrid'!$E$7^'äravoolu parameetrid'!$F$4))/('äravoolu parameetrid'!$E$19^'äravoolu parameetrid'!$G$4))</f>
        <v>128.02183620993651</v>
      </c>
      <c r="AN35" s="4">
        <f>2.778*(('äravoolu parameetrid'!$E$4*('äravoolu parameetrid'!$E$7^'äravoolu parameetrid'!$F$4))/('äravoolu parameetrid'!$E$19^'äravoolu parameetrid'!$G$4))</f>
        <v>128.02183620993651</v>
      </c>
      <c r="AO35" s="4">
        <f>2.778*(('äravoolu parameetrid'!$E$4*('äravoolu parameetrid'!$E$7^'äravoolu parameetrid'!$F$4))/('äravoolu parameetrid'!$E$19^'äravoolu parameetrid'!$G$4))</f>
        <v>128.02183620993651</v>
      </c>
      <c r="AP35" s="4">
        <f>2.778*(('äravoolu parameetrid'!$E$4*('äravoolu parameetrid'!$E$7^'äravoolu parameetrid'!$F$4))/('äravoolu parameetrid'!$E$19^'äravoolu parameetrid'!$G$4))</f>
        <v>128.02183620993651</v>
      </c>
      <c r="AQ35" s="4">
        <f>2.778*(('äravoolu parameetrid'!$E$4*('äravoolu parameetrid'!$E$7^'äravoolu parameetrid'!$F$4))/('äravoolu parameetrid'!$E$19^'äravoolu parameetrid'!$G$4))</f>
        <v>128.02183620993651</v>
      </c>
      <c r="AR35" s="4">
        <f>2.778*(('äravoolu parameetrid'!$E$4*('äravoolu parameetrid'!$E$7^'äravoolu parameetrid'!$F$4))/('äravoolu parameetrid'!$E$19^'äravoolu parameetrid'!$G$4))</f>
        <v>128.02183620993651</v>
      </c>
      <c r="AS35" s="4">
        <f>2.778*(('äravoolu parameetrid'!$E$4*('äravoolu parameetrid'!$E$7^'äravoolu parameetrid'!$F$4))/('äravoolu parameetrid'!$E$19^'äravoolu parameetrid'!$G$4))</f>
        <v>128.02183620993651</v>
      </c>
      <c r="AT35" s="4">
        <f>2.778*(('äravoolu parameetrid'!$E$4*('äravoolu parameetrid'!$E$7^'äravoolu parameetrid'!$F$4))/('äravoolu parameetrid'!$E$19^'äravoolu parameetrid'!$G$4))</f>
        <v>128.02183620993651</v>
      </c>
      <c r="AU35" s="4">
        <f>2.778*(('äravoolu parameetrid'!$E$4*('äravoolu parameetrid'!$E$6^'äravoolu parameetrid'!$F$4))/('äravoolu parameetrid'!$E$19^'äravoolu parameetrid'!$G$4))</f>
        <v>101.42335520404643</v>
      </c>
      <c r="AV35" s="4">
        <f>2.778*(('äravoolu parameetrid'!$E$4*('äravoolu parameetrid'!$E$6^'äravoolu parameetrid'!$F$4))/('äravoolu parameetrid'!$E$19^'äravoolu parameetrid'!$G$4))</f>
        <v>101.42335520404643</v>
      </c>
      <c r="AW35" s="4">
        <f>2.778*(('äravoolu parameetrid'!$E$4*('äravoolu parameetrid'!$E$7^'äravoolu parameetrid'!$F$4))/('äravoolu parameetrid'!$E$19^'äravoolu parameetrid'!$G$4))</f>
        <v>128.02183620993651</v>
      </c>
      <c r="AX35" s="4">
        <f>2.778*(('äravoolu parameetrid'!$E$4*('äravoolu parameetrid'!$E$7^'äravoolu parameetrid'!$F$4))/('äravoolu parameetrid'!$E$19^'äravoolu parameetrid'!$G$4))</f>
        <v>128.02183620993651</v>
      </c>
      <c r="AY35" s="4">
        <f>2.778*(('äravoolu parameetrid'!$E$4*('äravoolu parameetrid'!$E$6^'äravoolu parameetrid'!$F$4))/('äravoolu parameetrid'!$E$19^'äravoolu parameetrid'!$G$4))</f>
        <v>101.42335520404643</v>
      </c>
      <c r="AZ35" s="4">
        <f>2.778*(('äravoolu parameetrid'!$E$4*('äravoolu parameetrid'!$E$7^'äravoolu parameetrid'!$F$4))/('äravoolu parameetrid'!$E$19^'äravoolu parameetrid'!$G$4))</f>
        <v>128.02183620993651</v>
      </c>
      <c r="BA35" s="4">
        <f>2.778*(('äravoolu parameetrid'!$E$4*('äravoolu parameetrid'!$E$7^'äravoolu parameetrid'!$F$4))/('äravoolu parameetrid'!$E$19^'äravoolu parameetrid'!$G$4))</f>
        <v>128.02183620993651</v>
      </c>
      <c r="BB35" s="4">
        <f>2.778*(('äravoolu parameetrid'!$E$4*('äravoolu parameetrid'!$E$7^'äravoolu parameetrid'!$F$4))/('äravoolu parameetrid'!$E$19^'äravoolu parameetrid'!$G$4))</f>
        <v>128.02183620993651</v>
      </c>
      <c r="BC35" s="4">
        <f>2.778*(('äravoolu parameetrid'!$E$4*('äravoolu parameetrid'!$E$7^'äravoolu parameetrid'!$F$4))/('äravoolu parameetrid'!$E$19^'äravoolu parameetrid'!$G$4))</f>
        <v>128.02183620993651</v>
      </c>
      <c r="BD35" s="4">
        <f>2.778*(('äravoolu parameetrid'!$E$4*('äravoolu parameetrid'!$E$7^'äravoolu parameetrid'!$F$4))/('äravoolu parameetrid'!$E$19^'äravoolu parameetrid'!$G$4))</f>
        <v>128.02183620993651</v>
      </c>
      <c r="BE35" s="4">
        <f>2.778*(('äravoolu parameetrid'!$E$4*('äravoolu parameetrid'!$E$7^'äravoolu parameetrid'!$F$4))/('äravoolu parameetrid'!$E$19^'äravoolu parameetrid'!$G$4))</f>
        <v>128.02183620993651</v>
      </c>
      <c r="BF35" s="4">
        <f>2.778*(('äravoolu parameetrid'!$E$4*('äravoolu parameetrid'!$E$7^'äravoolu parameetrid'!$F$4))/('äravoolu parameetrid'!$E$19^'äravoolu parameetrid'!$G$4))</f>
        <v>128.02183620993651</v>
      </c>
      <c r="BG35" s="4">
        <f>2.778*(('äravoolu parameetrid'!$E$4*('äravoolu parameetrid'!$E$7^'äravoolu parameetrid'!$F$4))/('äravoolu parameetrid'!$E$19^'äravoolu parameetrid'!$G$4))</f>
        <v>128.02183620993651</v>
      </c>
      <c r="BH35" s="4">
        <f>2.778*(('äravoolu parameetrid'!$E$4*('äravoolu parameetrid'!$E$6^'äravoolu parameetrid'!$F$4))/('äravoolu parameetrid'!$E$19^'äravoolu parameetrid'!$G$4))</f>
        <v>101.42335520404643</v>
      </c>
      <c r="BI35" s="4">
        <f>2.778*(('äravoolu parameetrid'!$E$4*('äravoolu parameetrid'!$E$7^'äravoolu parameetrid'!$F$4))/('äravoolu parameetrid'!$E$19^'äravoolu parameetrid'!$G$4))</f>
        <v>128.02183620993651</v>
      </c>
      <c r="BJ35" s="4">
        <f>2.778*(('äravoolu parameetrid'!$E$4*('äravoolu parameetrid'!$E$6^'äravoolu parameetrid'!$F$4))/('äravoolu parameetrid'!$E$19^'äravoolu parameetrid'!$G$4))</f>
        <v>101.42335520404643</v>
      </c>
      <c r="BK35" s="4">
        <f>2.778*(('äravoolu parameetrid'!$E$4*('äravoolu parameetrid'!$E$7^'äravoolu parameetrid'!$F$4))/('äravoolu parameetrid'!$E$19^'äravoolu parameetrid'!$G$4))</f>
        <v>128.02183620993651</v>
      </c>
      <c r="BL35" s="4">
        <f>2.778*(('äravoolu parameetrid'!$E$4*('äravoolu parameetrid'!$E$7^'äravoolu parameetrid'!$F$4))/('äravoolu parameetrid'!$E$19^'äravoolu parameetrid'!$G$4))</f>
        <v>128.02183620993651</v>
      </c>
      <c r="BM35" s="4">
        <f>2.778*(('äravoolu parameetrid'!$E$4*('äravoolu parameetrid'!$E$7^'äravoolu parameetrid'!$F$4))/('äravoolu parameetrid'!$E$19^'äravoolu parameetrid'!$G$4))</f>
        <v>128.02183620993651</v>
      </c>
      <c r="BN35" s="4">
        <f>2.778*(('äravoolu parameetrid'!$E$4*('äravoolu parameetrid'!$E$7^'äravoolu parameetrid'!$F$4))/('äravoolu parameetrid'!$E$19^'äravoolu parameetrid'!$G$4))</f>
        <v>128.02183620993651</v>
      </c>
      <c r="BO35" s="4">
        <f>2.778*(('äravoolu parameetrid'!$E$4*('äravoolu parameetrid'!$E$7^'äravoolu parameetrid'!$F$4))/('äravoolu parameetrid'!$E$19^'äravoolu parameetrid'!$G$4))</f>
        <v>128.02183620993651</v>
      </c>
      <c r="BP35" s="4">
        <f>2.778*(('äravoolu parameetrid'!$E$4*('äravoolu parameetrid'!$E$7^'äravoolu parameetrid'!$F$4))/('äravoolu parameetrid'!$E$19^'äravoolu parameetrid'!$G$4))</f>
        <v>128.02183620993651</v>
      </c>
      <c r="BQ35" s="4">
        <f>2.778*(('äravoolu parameetrid'!$E$4*('äravoolu parameetrid'!$E$7^'äravoolu parameetrid'!$F$4))/('äravoolu parameetrid'!$E$19^'äravoolu parameetrid'!$G$4))</f>
        <v>128.02183620993651</v>
      </c>
      <c r="BR35" s="4">
        <f>2.778*(('äravoolu parameetrid'!$E$4*('äravoolu parameetrid'!$E$7^'äravoolu parameetrid'!$F$4))/('äravoolu parameetrid'!$E$19^'äravoolu parameetrid'!$G$4))</f>
        <v>128.02183620993651</v>
      </c>
      <c r="BS35" s="4">
        <f>2.778*(('äravoolu parameetrid'!$E$4*('äravoolu parameetrid'!$E$7^'äravoolu parameetrid'!$F$4))/('äravoolu parameetrid'!$E$19^'äravoolu parameetrid'!$G$4))</f>
        <v>128.02183620993651</v>
      </c>
      <c r="BT35" s="4">
        <f>2.778*(('äravoolu parameetrid'!$E$4*('äravoolu parameetrid'!$E$7^'äravoolu parameetrid'!$F$4))/('äravoolu parameetrid'!$E$19^'äravoolu parameetrid'!$G$4))</f>
        <v>128.02183620993651</v>
      </c>
      <c r="BU35" s="4">
        <f>2.778*(('äravoolu parameetrid'!$E$4*('äravoolu parameetrid'!$E$7^'äravoolu parameetrid'!$F$4))/('äravoolu parameetrid'!$E$19^'äravoolu parameetrid'!$G$4))</f>
        <v>128.02183620993651</v>
      </c>
      <c r="BV35" s="4">
        <f>2.778*(('äravoolu parameetrid'!$E$4*('äravoolu parameetrid'!$E$7^'äravoolu parameetrid'!$F$4))/('äravoolu parameetrid'!$E$19^'äravoolu parameetrid'!$G$4))</f>
        <v>128.02183620993651</v>
      </c>
      <c r="BW35" s="4">
        <f>2.778*(('äravoolu parameetrid'!$E$4*('äravoolu parameetrid'!$E$7^'äravoolu parameetrid'!$F$4))/('äravoolu parameetrid'!$E$19^'äravoolu parameetrid'!$G$4))</f>
        <v>128.02183620993651</v>
      </c>
      <c r="BX35" s="4">
        <f>2.778*(('äravoolu parameetrid'!$E$4*('äravoolu parameetrid'!$E$7^'äravoolu parameetrid'!$F$4))/('äravoolu parameetrid'!$E$19^'äravoolu parameetrid'!$G$4))</f>
        <v>128.02183620993651</v>
      </c>
      <c r="BY35" s="4">
        <f>2.778*(('äravoolu parameetrid'!$E$4*('äravoolu parameetrid'!$E$7^'äravoolu parameetrid'!$F$4))/('äravoolu parameetrid'!$E$19^'äravoolu parameetrid'!$G$4))</f>
        <v>128.02183620993651</v>
      </c>
      <c r="BZ35" s="4">
        <f>2.778*(('äravoolu parameetrid'!$E$4*('äravoolu parameetrid'!$E$7^'äravoolu parameetrid'!$F$4))/('äravoolu parameetrid'!$E$19^'äravoolu parameetrid'!$G$4))</f>
        <v>128.02183620993651</v>
      </c>
      <c r="CA35" s="4">
        <f>2.778*(('äravoolu parameetrid'!$E$4*('äravoolu parameetrid'!$E$7^'äravoolu parameetrid'!$F$4))/('äravoolu parameetrid'!$E$19^'äravoolu parameetrid'!$G$4))</f>
        <v>128.02183620993651</v>
      </c>
      <c r="CB35" s="4">
        <f>2.778*(('äravoolu parameetrid'!$E$4*('äravoolu parameetrid'!$E$7^'äravoolu parameetrid'!$F$4))/('äravoolu parameetrid'!$E$19^'äravoolu parameetrid'!$G$4))</f>
        <v>128.02183620993651</v>
      </c>
      <c r="CC35" s="4">
        <f>2.778*(('äravoolu parameetrid'!$E$4*('äravoolu parameetrid'!$E$7^'äravoolu parameetrid'!$F$4))/('äravoolu parameetrid'!$E$19^'äravoolu parameetrid'!$G$4))</f>
        <v>128.02183620993651</v>
      </c>
      <c r="CD35" s="4">
        <f>2.778*(('äravoolu parameetrid'!$E$4*('äravoolu parameetrid'!$E$7^'äravoolu parameetrid'!$F$4))/('äravoolu parameetrid'!$E$19^'äravoolu parameetrid'!$G$4))</f>
        <v>128.02183620993651</v>
      </c>
      <c r="CE35" s="4">
        <f>2.778*(('äravoolu parameetrid'!$E$4*('äravoolu parameetrid'!$E$7^'äravoolu parameetrid'!$F$4))/('äravoolu parameetrid'!$E$19^'äravoolu parameetrid'!$G$4))</f>
        <v>128.02183620993651</v>
      </c>
      <c r="CF35" s="4">
        <f>2.778*(('äravoolu parameetrid'!$E$4*('äravoolu parameetrid'!$E$7^'äravoolu parameetrid'!$F$4))/('äravoolu parameetrid'!$E$19^'äravoolu parameetrid'!$G$4))</f>
        <v>128.02183620993651</v>
      </c>
      <c r="CG35" s="4">
        <f>2.778*(('äravoolu parameetrid'!$E$4*('äravoolu parameetrid'!$E$7^'äravoolu parameetrid'!$F$4))/('äravoolu parameetrid'!$E$19^'äravoolu parameetrid'!$G$4))</f>
        <v>128.02183620993651</v>
      </c>
      <c r="CH35" s="4">
        <f>2.778*(('äravoolu parameetrid'!$E$4*('äravoolu parameetrid'!$E$7^'äravoolu parameetrid'!$F$4))/('äravoolu parameetrid'!$E$19^'äravoolu parameetrid'!$G$4))</f>
        <v>128.02183620993651</v>
      </c>
      <c r="CI35" s="4">
        <f>2.778*(('äravoolu parameetrid'!$E$4*('äravoolu parameetrid'!$E$7^'äravoolu parameetrid'!$F$4))/('äravoolu parameetrid'!$E$19^'äravoolu parameetrid'!$G$4))</f>
        <v>128.02183620993651</v>
      </c>
      <c r="CJ35" s="4">
        <f>2.778*(('äravoolu parameetrid'!$E$4*('äravoolu parameetrid'!$E$7^'äravoolu parameetrid'!$F$4))/('äravoolu parameetrid'!$E$19^'äravoolu parameetrid'!$G$4))</f>
        <v>128.02183620993651</v>
      </c>
    </row>
    <row r="36" spans="2:88" x14ac:dyDescent="0.25">
      <c r="B36" s="32"/>
      <c r="C36" s="5" t="s">
        <v>183</v>
      </c>
      <c r="D36" s="5" t="s">
        <v>184</v>
      </c>
      <c r="E36" s="4">
        <f>AVERAGE('äravoolu parameetrid'!$E$10:$G$12)</f>
        <v>0.8666666666666667</v>
      </c>
      <c r="F36" s="4">
        <f>AVERAGE('äravoolu parameetrid'!$E$10:$G$12)</f>
        <v>0.8666666666666667</v>
      </c>
      <c r="G36" s="4">
        <f>AVERAGE('äravoolu parameetrid'!$E$10:$G$12)</f>
        <v>0.8666666666666667</v>
      </c>
      <c r="H36" s="4">
        <f>AVERAGE('äravoolu parameetrid'!$E$10:$G$12)</f>
        <v>0.8666666666666667</v>
      </c>
      <c r="I36" s="4">
        <f>AVERAGE('äravoolu parameetrid'!$E$10:$G$12)</f>
        <v>0.8666666666666667</v>
      </c>
      <c r="J36" s="4">
        <f>AVERAGE('äravoolu parameetrid'!$E$10:$G$12)</f>
        <v>0.8666666666666667</v>
      </c>
      <c r="K36" s="4">
        <f>AVERAGE('äravoolu parameetrid'!$E$10:$G$12)</f>
        <v>0.8666666666666667</v>
      </c>
      <c r="L36" s="4">
        <f>AVERAGE('äravoolu parameetrid'!$E$10:$G$12)</f>
        <v>0.8666666666666667</v>
      </c>
      <c r="M36" s="4">
        <f>AVERAGE('äravoolu parameetrid'!$E$10:$G$12)</f>
        <v>0.8666666666666667</v>
      </c>
      <c r="N36" s="4">
        <f>AVERAGE('äravoolu parameetrid'!$E$10:$G$12)</f>
        <v>0.8666666666666667</v>
      </c>
      <c r="O36" s="4">
        <f>AVERAGE('äravoolu parameetrid'!$E$10:$G$12)</f>
        <v>0.8666666666666667</v>
      </c>
      <c r="P36" s="4">
        <f>AVERAGE('äravoolu parameetrid'!$E$10:$G$12)</f>
        <v>0.8666666666666667</v>
      </c>
      <c r="Q36" s="4">
        <f>AVERAGE('äravoolu parameetrid'!$E$10:$G$12)</f>
        <v>0.8666666666666667</v>
      </c>
      <c r="R36" s="4">
        <f>AVERAGE('äravoolu parameetrid'!$E$10:$G$12)</f>
        <v>0.8666666666666667</v>
      </c>
      <c r="S36" s="4">
        <f>AVERAGE('äravoolu parameetrid'!$E$10:$G$12)</f>
        <v>0.8666666666666667</v>
      </c>
      <c r="T36" s="4">
        <f>AVERAGE('äravoolu parameetrid'!$E$10:$G$12)</f>
        <v>0.8666666666666667</v>
      </c>
      <c r="U36" s="4">
        <f>AVERAGE('äravoolu parameetrid'!$E$10:$G$12)</f>
        <v>0.8666666666666667</v>
      </c>
      <c r="V36" s="4">
        <f>AVERAGE('äravoolu parameetrid'!$E$10:$G$12)</f>
        <v>0.8666666666666667</v>
      </c>
      <c r="W36" s="4">
        <f>AVERAGE('äravoolu parameetrid'!$E$10:$G$12)</f>
        <v>0.8666666666666667</v>
      </c>
      <c r="X36" s="4">
        <f>AVERAGE('äravoolu parameetrid'!$E$10:$G$12)</f>
        <v>0.8666666666666667</v>
      </c>
      <c r="Y36" s="4">
        <f>AVERAGE('äravoolu parameetrid'!$E$10:$G$12)</f>
        <v>0.8666666666666667</v>
      </c>
      <c r="Z36" s="4">
        <f>AVERAGE('äravoolu parameetrid'!$E$10:$G$12)</f>
        <v>0.8666666666666667</v>
      </c>
      <c r="AA36" s="4">
        <f>AVERAGE('äravoolu parameetrid'!$E$10:$G$12)</f>
        <v>0.8666666666666667</v>
      </c>
      <c r="AB36" s="4">
        <f>AVERAGE('äravoolu parameetrid'!$E$10:$G$12)</f>
        <v>0.8666666666666667</v>
      </c>
      <c r="AC36" s="4">
        <f>AVERAGE('äravoolu parameetrid'!$E$10:$G$12)</f>
        <v>0.8666666666666667</v>
      </c>
      <c r="AD36" s="4">
        <f>AVERAGE('äravoolu parameetrid'!$E$10:$G$12)</f>
        <v>0.8666666666666667</v>
      </c>
      <c r="AE36" s="4">
        <f>AVERAGE('äravoolu parameetrid'!$E$10:$G$12)</f>
        <v>0.8666666666666667</v>
      </c>
      <c r="AF36" s="4">
        <f>AVERAGE('äravoolu parameetrid'!$E$10:$G$12)</f>
        <v>0.8666666666666667</v>
      </c>
      <c r="AG36" s="4">
        <f>AVERAGE('äravoolu parameetrid'!$E$10:$G$12)</f>
        <v>0.8666666666666667</v>
      </c>
      <c r="AH36" s="4">
        <f>AVERAGE('äravoolu parameetrid'!$E$10:$G$12)</f>
        <v>0.8666666666666667</v>
      </c>
      <c r="AI36" s="4">
        <f>AVERAGE('äravoolu parameetrid'!$E$10:$G$12)</f>
        <v>0.8666666666666667</v>
      </c>
      <c r="AJ36" s="4">
        <f>AVERAGE('äravoolu parameetrid'!$E$10:$G$12)</f>
        <v>0.8666666666666667</v>
      </c>
      <c r="AK36" s="4">
        <f>AVERAGE('äravoolu parameetrid'!$E$10:$G$12)</f>
        <v>0.8666666666666667</v>
      </c>
      <c r="AL36" s="4">
        <f>AVERAGE('äravoolu parameetrid'!$E$10:$G$12)</f>
        <v>0.8666666666666667</v>
      </c>
      <c r="AM36" s="4">
        <f>AVERAGE('äravoolu parameetrid'!$E$10:$G$12)</f>
        <v>0.8666666666666667</v>
      </c>
      <c r="AN36" s="4">
        <f>AVERAGE('äravoolu parameetrid'!$E$10:$G$12)</f>
        <v>0.8666666666666667</v>
      </c>
      <c r="AO36" s="4">
        <f>AVERAGE('äravoolu parameetrid'!$E$10:$G$12)</f>
        <v>0.8666666666666667</v>
      </c>
      <c r="AP36" s="4">
        <f>AVERAGE('äravoolu parameetrid'!$E$10:$G$12)</f>
        <v>0.8666666666666667</v>
      </c>
      <c r="AQ36" s="4">
        <f>AVERAGE('äravoolu parameetrid'!$E$10:$G$12)</f>
        <v>0.8666666666666667</v>
      </c>
      <c r="AR36" s="4">
        <f>AVERAGE('äravoolu parameetrid'!$E$10:$G$12)</f>
        <v>0.8666666666666667</v>
      </c>
      <c r="AS36" s="4">
        <f>AVERAGE('äravoolu parameetrid'!$E$10:$G$12)</f>
        <v>0.8666666666666667</v>
      </c>
      <c r="AT36" s="4">
        <f>AVERAGE('äravoolu parameetrid'!$E$10:$G$12)</f>
        <v>0.8666666666666667</v>
      </c>
      <c r="AU36" s="4">
        <f>AVERAGE('äravoolu parameetrid'!$E$10:$G$12)</f>
        <v>0.8666666666666667</v>
      </c>
      <c r="AV36" s="4">
        <f>AVERAGE('äravoolu parameetrid'!$E$10:$G$12)</f>
        <v>0.8666666666666667</v>
      </c>
      <c r="AW36" s="4">
        <f>AVERAGE('äravoolu parameetrid'!$E$10:$G$12)</f>
        <v>0.8666666666666667</v>
      </c>
      <c r="AX36" s="4">
        <f>AVERAGE('äravoolu parameetrid'!$E$10:$G$12)</f>
        <v>0.8666666666666667</v>
      </c>
      <c r="AY36" s="4">
        <f>AVERAGE('äravoolu parameetrid'!$E$10:$G$12)</f>
        <v>0.8666666666666667</v>
      </c>
      <c r="AZ36" s="4">
        <f>AVERAGE('äravoolu parameetrid'!$E$10:$G$12)</f>
        <v>0.8666666666666667</v>
      </c>
      <c r="BA36" s="4">
        <f>AVERAGE('äravoolu parameetrid'!$E$10:$G$12)</f>
        <v>0.8666666666666667</v>
      </c>
      <c r="BB36" s="4">
        <f>AVERAGE('äravoolu parameetrid'!$E$10:$G$12)</f>
        <v>0.8666666666666667</v>
      </c>
      <c r="BC36" s="4">
        <f>AVERAGE('äravoolu parameetrid'!$E$10:$G$12)</f>
        <v>0.8666666666666667</v>
      </c>
      <c r="BD36" s="4">
        <f>AVERAGE('äravoolu parameetrid'!$E$10:$G$12)</f>
        <v>0.8666666666666667</v>
      </c>
      <c r="BE36" s="4">
        <f>AVERAGE('äravoolu parameetrid'!$E$10:$G$12)</f>
        <v>0.8666666666666667</v>
      </c>
      <c r="BF36" s="4">
        <f>AVERAGE('äravoolu parameetrid'!$E$10:$G$12)</f>
        <v>0.8666666666666667</v>
      </c>
      <c r="BG36" s="4">
        <f>AVERAGE('äravoolu parameetrid'!$E$10:$G$12)</f>
        <v>0.8666666666666667</v>
      </c>
      <c r="BH36" s="4">
        <f>AVERAGE('äravoolu parameetrid'!$E$10:$G$12)</f>
        <v>0.8666666666666667</v>
      </c>
      <c r="BI36" s="4">
        <f>AVERAGE('äravoolu parameetrid'!$E$10:$G$12)</f>
        <v>0.8666666666666667</v>
      </c>
      <c r="BJ36" s="4">
        <f>AVERAGE('äravoolu parameetrid'!$E$10:$G$12)</f>
        <v>0.8666666666666667</v>
      </c>
      <c r="BK36" s="4">
        <f>AVERAGE('äravoolu parameetrid'!$E$10:$G$12)</f>
        <v>0.8666666666666667</v>
      </c>
      <c r="BL36" s="4">
        <f>AVERAGE('äravoolu parameetrid'!$E$10:$G$12)</f>
        <v>0.8666666666666667</v>
      </c>
      <c r="BM36" s="4">
        <f>AVERAGE('äravoolu parameetrid'!$E$10:$G$12)</f>
        <v>0.8666666666666667</v>
      </c>
      <c r="BN36" s="4">
        <f>AVERAGE('äravoolu parameetrid'!$E$10:$G$12)</f>
        <v>0.8666666666666667</v>
      </c>
      <c r="BO36" s="4">
        <f>AVERAGE('äravoolu parameetrid'!$E$10:$G$12)</f>
        <v>0.8666666666666667</v>
      </c>
      <c r="BP36" s="4">
        <f>AVERAGE('äravoolu parameetrid'!$E$10:$G$12)</f>
        <v>0.8666666666666667</v>
      </c>
      <c r="BQ36" s="4">
        <f>AVERAGE('äravoolu parameetrid'!$E$10:$G$12)</f>
        <v>0.8666666666666667</v>
      </c>
      <c r="BR36" s="4">
        <f>AVERAGE('äravoolu parameetrid'!$E$10:$G$12)</f>
        <v>0.8666666666666667</v>
      </c>
      <c r="BS36" s="4">
        <f>AVERAGE('äravoolu parameetrid'!$E$10:$G$12)</f>
        <v>0.8666666666666667</v>
      </c>
      <c r="BT36" s="4">
        <f>AVERAGE('äravoolu parameetrid'!$E$10:$G$12)</f>
        <v>0.8666666666666667</v>
      </c>
      <c r="BU36" s="4">
        <f>AVERAGE('äravoolu parameetrid'!$E$10:$G$12)</f>
        <v>0.8666666666666667</v>
      </c>
      <c r="BV36" s="4">
        <f>AVERAGE('äravoolu parameetrid'!$E$10:$G$12)</f>
        <v>0.8666666666666667</v>
      </c>
      <c r="BW36" s="4">
        <f>AVERAGE('äravoolu parameetrid'!$E$10:$G$12)</f>
        <v>0.8666666666666667</v>
      </c>
      <c r="BX36" s="4">
        <f>AVERAGE('äravoolu parameetrid'!$E$10:$G$12)</f>
        <v>0.8666666666666667</v>
      </c>
      <c r="BY36" s="4">
        <f>AVERAGE('äravoolu parameetrid'!$E$10:$G$12)</f>
        <v>0.8666666666666667</v>
      </c>
      <c r="BZ36" s="4">
        <f>AVERAGE('äravoolu parameetrid'!$E$10:$G$12)</f>
        <v>0.8666666666666667</v>
      </c>
      <c r="CA36" s="4">
        <f>AVERAGE('äravoolu parameetrid'!$E$10:$G$12)</f>
        <v>0.8666666666666667</v>
      </c>
      <c r="CB36" s="4">
        <f>AVERAGE('äravoolu parameetrid'!$E$10:$G$12)</f>
        <v>0.8666666666666667</v>
      </c>
      <c r="CC36" s="4">
        <f>AVERAGE('äravoolu parameetrid'!$E$10:$G$12)</f>
        <v>0.8666666666666667</v>
      </c>
      <c r="CD36" s="4">
        <f>AVERAGE('äravoolu parameetrid'!$E$10:$G$12)</f>
        <v>0.8666666666666667</v>
      </c>
      <c r="CE36" s="4">
        <f>AVERAGE('äravoolu parameetrid'!$E$10:$G$12)</f>
        <v>0.8666666666666667</v>
      </c>
      <c r="CF36" s="4">
        <f>AVERAGE('äravoolu parameetrid'!$E$10:$G$12)</f>
        <v>0.8666666666666667</v>
      </c>
      <c r="CG36" s="4">
        <f>AVERAGE('äravoolu parameetrid'!$E$10:$G$12)</f>
        <v>0.8666666666666667</v>
      </c>
      <c r="CH36" s="4">
        <f>AVERAGE('äravoolu parameetrid'!$E$10:$G$12)</f>
        <v>0.8666666666666667</v>
      </c>
      <c r="CI36" s="4">
        <f>AVERAGE('äravoolu parameetrid'!$E$10:$G$12)</f>
        <v>0.8666666666666667</v>
      </c>
      <c r="CJ36" s="4">
        <f>AVERAGE('äravoolu parameetrid'!$E$10:$G$12)</f>
        <v>0.8666666666666667</v>
      </c>
    </row>
    <row r="37" spans="2:88" x14ac:dyDescent="0.25">
      <c r="B37" s="33"/>
      <c r="C37" s="5" t="s">
        <v>185</v>
      </c>
      <c r="D37" s="5" t="s">
        <v>186</v>
      </c>
      <c r="E37" s="4">
        <f>E35*E36*E34</f>
        <v>6332.3809352887201</v>
      </c>
      <c r="F37" s="4">
        <f t="shared" ref="F37" si="479">F35*F36*F34</f>
        <v>1476.3030075303143</v>
      </c>
      <c r="G37" s="4">
        <f t="shared" ref="G37" si="480">G35*G36*G34</f>
        <v>152.71513178714127</v>
      </c>
      <c r="H37" s="4">
        <f t="shared" ref="H37" si="481">H35*H36*H34</f>
        <v>63.797548377951685</v>
      </c>
      <c r="I37" s="4">
        <f t="shared" ref="I37" si="482">I35*I36*I34</f>
        <v>100.41179353399353</v>
      </c>
      <c r="J37" s="4">
        <f t="shared" ref="J37" si="483">J35*J36*J34</f>
        <v>104.64406741725784</v>
      </c>
      <c r="K37" s="4">
        <f t="shared" ref="K37" si="484">K35*K36*K34</f>
        <v>61.326086829918872</v>
      </c>
      <c r="L37" s="4">
        <f t="shared" ref="L37" si="485">L35*L36*L34</f>
        <v>100.34034027981022</v>
      </c>
      <c r="M37" s="4">
        <f t="shared" ref="M37" si="486">M35*M36*M34</f>
        <v>409.81658889609344</v>
      </c>
      <c r="N37" s="4">
        <f t="shared" ref="N37" si="487">N35*N36*N34</f>
        <v>914.16006355928198</v>
      </c>
      <c r="O37" s="4">
        <f t="shared" ref="O37" si="488">O35*O36*O34</f>
        <v>84.911632976827676</v>
      </c>
      <c r="P37" s="4">
        <f t="shared" ref="P37" si="489">P35*P36*P34</f>
        <v>718.29049481316542</v>
      </c>
      <c r="Q37" s="4">
        <f t="shared" ref="Q37" si="490">Q35*Q36*Q34</f>
        <v>669.94304836848278</v>
      </c>
      <c r="R37" s="4">
        <f t="shared" ref="R37" si="491">R35*R36*R34</f>
        <v>191.53810354415683</v>
      </c>
      <c r="S37" s="4">
        <f t="shared" ref="S37" si="492">S35*S36*S34</f>
        <v>177.18368054883925</v>
      </c>
      <c r="T37" s="4">
        <f t="shared" ref="T37" si="493">T35*T36*T34</f>
        <v>88.73229313824838</v>
      </c>
      <c r="U37" s="4">
        <f t="shared" ref="U37" si="494">U35*U36*U34</f>
        <v>885.94845480977767</v>
      </c>
      <c r="V37" s="4">
        <f t="shared" ref="V37" si="495">V35*V36*V34</f>
        <v>22.079055542641523</v>
      </c>
      <c r="W37" s="4">
        <f t="shared" ref="W37" si="496">W35*W36*W34</f>
        <v>12.283746393077891</v>
      </c>
      <c r="X37" s="4">
        <f t="shared" ref="X37" si="497">X35*X36*X34</f>
        <v>403.31889180799254</v>
      </c>
      <c r="Y37" s="4">
        <f t="shared" ref="Y37" si="498">Y35*Y36*Y34</f>
        <v>95.838341457229745</v>
      </c>
      <c r="Z37" s="4">
        <f t="shared" ref="Z37" si="499">Z35*Z36*Z34</f>
        <v>57.173199287288362</v>
      </c>
      <c r="AA37" s="4">
        <f t="shared" ref="AA37" si="500">AA35*AA36*AA34</f>
        <v>2.2190451609722328</v>
      </c>
      <c r="AB37" s="4">
        <f t="shared" ref="AB37" si="501">AB35*AB36*AB34</f>
        <v>43.253184468638565</v>
      </c>
      <c r="AC37" s="4">
        <f t="shared" ref="AC37" si="502">AC35*AC36*AC34</f>
        <v>137.64298765881415</v>
      </c>
      <c r="AD37" s="4">
        <f t="shared" ref="AD37" si="503">AD35*AD36*AD34</f>
        <v>548.58590946458855</v>
      </c>
      <c r="AE37" s="4">
        <f t="shared" ref="AE37" si="504">AE35*AE36*AE34</f>
        <v>1836.9000652334635</v>
      </c>
      <c r="AF37" s="4">
        <f t="shared" ref="AF37" si="505">AF35*AF36*AF34</f>
        <v>861.31206912595098</v>
      </c>
      <c r="AG37" s="4">
        <f t="shared" ref="AG37" si="506">AG35*AG36*AG34</f>
        <v>263.84446963959851</v>
      </c>
      <c r="AH37" s="4">
        <f t="shared" ref="AH37" si="507">AH35*AH36*AH34</f>
        <v>120.50968555691904</v>
      </c>
      <c r="AI37" s="4">
        <f t="shared" ref="AI37" si="508">AI35*AI36*AI34</f>
        <v>283.29062809874642</v>
      </c>
      <c r="AJ37" s="4">
        <f t="shared" ref="AJ37" si="509">AJ35*AJ36*AJ34</f>
        <v>36.149133290302061</v>
      </c>
      <c r="AK37" s="4">
        <f t="shared" ref="AK37" si="510">AK35*AK36*AK34</f>
        <v>464.84114223014137</v>
      </c>
      <c r="AL37" s="4">
        <f t="shared" ref="AL37" si="511">AL35*AL36*AL34</f>
        <v>295.56128212537459</v>
      </c>
      <c r="AM37" s="4">
        <f t="shared" ref="AM37" si="512">AM35*AM36*AM34</f>
        <v>108.03421366193315</v>
      </c>
      <c r="AN37" s="4">
        <f t="shared" ref="AN37" si="513">AN35*AN36*AN34</f>
        <v>6.657135482916698</v>
      </c>
      <c r="AO37" s="4">
        <f t="shared" ref="AO37" si="514">AO35*AO36*AO34</f>
        <v>114.49696078874867</v>
      </c>
      <c r="AP37" s="4">
        <f t="shared" ref="AP37" si="515">AP35*AP36*AP34</f>
        <v>213.39447790489476</v>
      </c>
      <c r="AQ37" s="4">
        <f t="shared" ref="AQ37" si="516">AQ35*AQ36*AQ34</f>
        <v>15.533316126805632</v>
      </c>
      <c r="AR37" s="4">
        <f t="shared" ref="AR37" si="517">AR35*AR36*AR34</f>
        <v>49.140755089730099</v>
      </c>
      <c r="AS37" s="4">
        <f t="shared" ref="AS37" si="518">AS35*AS36*AS34</f>
        <v>0</v>
      </c>
      <c r="AT37" s="4">
        <f t="shared" ref="AT37" si="519">AT35*AT36*AT34</f>
        <v>2.7738064512152913</v>
      </c>
      <c r="AU37" s="4">
        <f t="shared" ref="AU37" si="520">AU35*AU36*AU34</f>
        <v>0</v>
      </c>
      <c r="AV37" s="4">
        <f t="shared" ref="AV37" si="521">AV35*AV36*AV34</f>
        <v>0</v>
      </c>
      <c r="AW37" s="4">
        <f t="shared" ref="AW37" si="522">AW35*AW36*AW34</f>
        <v>2.7738064512152913</v>
      </c>
      <c r="AX37" s="4">
        <f t="shared" ref="AX37" si="523">AX35*AX36*AX34</f>
        <v>10.318559998520882</v>
      </c>
      <c r="AY37" s="4">
        <f t="shared" ref="AY37" si="524">AY35*AY36*AY34</f>
        <v>0</v>
      </c>
      <c r="AZ37" s="4">
        <f t="shared" ref="AZ37" si="525">AZ35*AZ36*AZ34</f>
        <v>12.093796127298669</v>
      </c>
      <c r="BA37" s="4">
        <f t="shared" ref="BA37" si="526">BA35*BA36*BA34</f>
        <v>6.657135482916698</v>
      </c>
      <c r="BB37" s="4">
        <f t="shared" ref="BB37" si="527">BB35*BB36*BB34</f>
        <v>119.72858166025681</v>
      </c>
      <c r="BC37" s="4">
        <f t="shared" ref="BC37" si="528">BC35*BC36*BC34</f>
        <v>582.08883140043122</v>
      </c>
      <c r="BD37" s="4">
        <f t="shared" ref="BD37" si="529">BD35*BD36*BD34</f>
        <v>102.55317211433174</v>
      </c>
      <c r="BE37" s="4">
        <f t="shared" ref="BE37" si="530">BE35*BE36*BE34</f>
        <v>73.616823215253817</v>
      </c>
      <c r="BF37" s="4">
        <f t="shared" ref="BF37" si="531">BF35*BF36*BF34</f>
        <v>88.550997148596949</v>
      </c>
      <c r="BG37" s="4">
        <f t="shared" ref="BG37" si="532">BG35*BG36*BG34</f>
        <v>76.878819601882995</v>
      </c>
      <c r="BH37" s="4">
        <f t="shared" ref="BH37" si="533">BH35*BH36*BH34</f>
        <v>0</v>
      </c>
      <c r="BI37" s="4">
        <f t="shared" ref="BI37" si="534">BI35*BI36*BI34</f>
        <v>22.257022964551496</v>
      </c>
      <c r="BJ37" s="4">
        <f t="shared" ref="BJ37" si="535">BJ35*BJ36*BJ34</f>
        <v>1.3185036176526035</v>
      </c>
      <c r="BK37" s="4">
        <f t="shared" ref="BK37" si="536">BK35*BK36*BK34</f>
        <v>100.51165056623729</v>
      </c>
      <c r="BL37" s="4">
        <f t="shared" ref="BL37" si="537">BL35*BL36*BL34</f>
        <v>40.397717155499492</v>
      </c>
      <c r="BM37" s="4">
        <f t="shared" ref="BM37" si="538">BM35*BM36*BM34</f>
        <v>27.094541415470964</v>
      </c>
      <c r="BN37" s="4">
        <f t="shared" ref="BN37" si="539">BN35*BN36*BN34</f>
        <v>292.51453311935973</v>
      </c>
      <c r="BO37" s="4">
        <f t="shared" ref="BO37" si="540">BO35*BO36*BO34</f>
        <v>105.81516850096092</v>
      </c>
      <c r="BP37" s="4">
        <f t="shared" ref="BP37" si="541">BP35*BP36*BP34</f>
        <v>52.267167817023875</v>
      </c>
      <c r="BQ37" s="4">
        <f t="shared" ref="BQ37" si="542">BQ35*BQ36*BQ34</f>
        <v>3.328567741458349</v>
      </c>
      <c r="BR37" s="4">
        <f t="shared" ref="BR37" si="543">BR35*BR36*BR34</f>
        <v>130.05823688458256</v>
      </c>
      <c r="BS37" s="4">
        <f t="shared" ref="BS37" si="544">BS35*BS36*BS34</f>
        <v>123.75614862742141</v>
      </c>
      <c r="BT37" s="4">
        <f t="shared" ref="BT37" si="545">BT35*BT36*BT34</f>
        <v>55.620366959769008</v>
      </c>
      <c r="BU37" s="4">
        <f t="shared" ref="BU37" si="546">BU35*BU36*BU34</f>
        <v>184.40010097485742</v>
      </c>
      <c r="BV37" s="4">
        <f t="shared" ref="BV37" si="547">BV35*BV36*BV34</f>
        <v>191.51957451706269</v>
      </c>
      <c r="BW37" s="4">
        <f t="shared" ref="BW37" si="548">BW35*BW36*BW34</f>
        <v>267.68574776549946</v>
      </c>
      <c r="BX37" s="4">
        <f t="shared" ref="BX37" si="549">BX35*BX36*BX34</f>
        <v>480.62077236981497</v>
      </c>
      <c r="BY37" s="4">
        <f t="shared" ref="BY37" si="550">BY35*BY36*BY34</f>
        <v>1591.7099987395777</v>
      </c>
      <c r="BZ37" s="4">
        <f t="shared" ref="BZ37" si="551">BZ35*BZ36*BZ34</f>
        <v>267.47083324165931</v>
      </c>
      <c r="CA37" s="4">
        <f t="shared" ref="CA37" si="552">CA35*CA36*CA34</f>
        <v>176.61835340436002</v>
      </c>
      <c r="CB37" s="4">
        <f t="shared" ref="CB37" si="553">CB35*CB36*CB34</f>
        <v>143.39081497299398</v>
      </c>
      <c r="CC37" s="4">
        <f t="shared" ref="CC37" si="554">CC35*CC36*CC34</f>
        <v>115.92291920918943</v>
      </c>
      <c r="CD37" s="4">
        <f t="shared" ref="CD37" si="555">CD35*CD36*CD34</f>
        <v>38.833290317014068</v>
      </c>
      <c r="CE37" s="4">
        <f t="shared" ref="CE37" si="556">CE35*CE36*CE34</f>
        <v>20.348644126115374</v>
      </c>
      <c r="CF37" s="4">
        <f t="shared" ref="CF37" si="557">CF35*CF36*CF34</f>
        <v>225.00008409677952</v>
      </c>
      <c r="CG37" s="4">
        <f t="shared" ref="CG37" si="558">CG35*CG36*CG34</f>
        <v>34.051247995118914</v>
      </c>
      <c r="CH37" s="4">
        <f t="shared" ref="CH37" si="559">CH35*CH36*CH34</f>
        <v>30.301061673075839</v>
      </c>
      <c r="CI37" s="4">
        <f t="shared" ref="CI37" si="560">CI35*CI36*CI34</f>
        <v>38.356195607405041</v>
      </c>
      <c r="CJ37" s="4">
        <f t="shared" ref="CJ37" si="561">CJ35*CJ36*CJ34</f>
        <v>0</v>
      </c>
    </row>
    <row r="38" spans="2:88" x14ac:dyDescent="0.25">
      <c r="B38" s="31" t="s">
        <v>226</v>
      </c>
      <c r="C38" s="29" t="s">
        <v>182</v>
      </c>
      <c r="D38" s="5" t="s">
        <v>179</v>
      </c>
      <c r="E38" s="3">
        <v>17119</v>
      </c>
      <c r="F38" s="3">
        <v>3103</v>
      </c>
      <c r="G38" s="3">
        <v>958</v>
      </c>
      <c r="H38" s="3">
        <v>1011</v>
      </c>
      <c r="I38" s="3">
        <v>3642</v>
      </c>
      <c r="J38" s="3">
        <v>6279</v>
      </c>
      <c r="K38" s="3">
        <v>12027</v>
      </c>
      <c r="L38" s="3">
        <v>4084</v>
      </c>
      <c r="M38" s="3">
        <v>0</v>
      </c>
      <c r="N38" s="3">
        <v>24431</v>
      </c>
      <c r="O38" s="3">
        <v>2422</v>
      </c>
      <c r="P38" s="3">
        <v>16885</v>
      </c>
      <c r="Q38" s="3">
        <v>7983</v>
      </c>
      <c r="R38" s="3">
        <v>4161</v>
      </c>
      <c r="S38" s="3">
        <v>2715</v>
      </c>
      <c r="T38" s="3">
        <v>11221</v>
      </c>
      <c r="U38" s="3">
        <v>20673</v>
      </c>
      <c r="V38" s="3">
        <v>1831</v>
      </c>
      <c r="W38" s="3">
        <v>6186</v>
      </c>
      <c r="X38" s="3">
        <v>5013</v>
      </c>
      <c r="Y38" s="3">
        <v>2596</v>
      </c>
      <c r="Z38" s="3">
        <v>1785</v>
      </c>
      <c r="AA38" s="3">
        <v>474</v>
      </c>
      <c r="AB38" s="3">
        <v>511</v>
      </c>
      <c r="AC38" s="3">
        <v>659</v>
      </c>
      <c r="AD38" s="3">
        <v>3120</v>
      </c>
      <c r="AE38" s="3">
        <f>2364-1618</f>
        <v>746</v>
      </c>
      <c r="AF38" s="3">
        <v>5976</v>
      </c>
      <c r="AG38" s="3">
        <v>6003</v>
      </c>
      <c r="AH38" s="3">
        <v>4516</v>
      </c>
      <c r="AI38" s="3">
        <v>10058</v>
      </c>
      <c r="AJ38" s="3">
        <v>8144</v>
      </c>
      <c r="AK38" s="3">
        <v>1609</v>
      </c>
      <c r="AL38" s="3">
        <v>3591</v>
      </c>
      <c r="AM38" s="3">
        <v>82</v>
      </c>
      <c r="AN38" s="3">
        <v>884</v>
      </c>
      <c r="AO38" s="3">
        <v>22157</v>
      </c>
      <c r="AP38" s="3">
        <v>4771</v>
      </c>
      <c r="AQ38" s="3">
        <v>5745</v>
      </c>
      <c r="AR38" s="3">
        <v>3706</v>
      </c>
      <c r="AS38" s="3">
        <v>1277</v>
      </c>
      <c r="AT38" s="3">
        <v>601</v>
      </c>
      <c r="AU38" s="3">
        <v>1124</v>
      </c>
      <c r="AV38" s="3">
        <v>916</v>
      </c>
      <c r="AW38" s="3">
        <v>2024</v>
      </c>
      <c r="AX38" s="3">
        <v>1620</v>
      </c>
      <c r="AY38" s="3">
        <v>1017</v>
      </c>
      <c r="AZ38" s="3">
        <v>10167</v>
      </c>
      <c r="BA38" s="3">
        <v>3467</v>
      </c>
      <c r="BB38" s="3">
        <v>5096</v>
      </c>
      <c r="BC38" s="3">
        <v>5644</v>
      </c>
      <c r="BD38" s="3">
        <v>6357</v>
      </c>
      <c r="BE38" s="3">
        <v>2119</v>
      </c>
      <c r="BF38" s="3">
        <v>25858</v>
      </c>
      <c r="BG38" s="3">
        <v>7135</v>
      </c>
      <c r="BH38" s="3">
        <v>5091</v>
      </c>
      <c r="BI38" s="3">
        <v>4957</v>
      </c>
      <c r="BJ38" s="3">
        <v>3437</v>
      </c>
      <c r="BK38" s="3">
        <v>4686</v>
      </c>
      <c r="BL38" s="3">
        <v>1091</v>
      </c>
      <c r="BM38" s="3">
        <v>0</v>
      </c>
      <c r="BN38" s="3">
        <v>61</v>
      </c>
      <c r="BO38" s="3">
        <v>999</v>
      </c>
      <c r="BP38" s="3">
        <v>70</v>
      </c>
      <c r="BQ38" s="3">
        <v>20</v>
      </c>
      <c r="BR38" s="3">
        <v>1282</v>
      </c>
      <c r="BS38" s="3">
        <v>101</v>
      </c>
      <c r="BT38" s="3">
        <v>653</v>
      </c>
      <c r="BU38" s="3">
        <v>1931</v>
      </c>
      <c r="BV38" s="3">
        <v>1877</v>
      </c>
      <c r="BW38" s="3">
        <v>1005</v>
      </c>
      <c r="BX38" s="3">
        <v>7053</v>
      </c>
      <c r="BY38" s="3">
        <v>37526</v>
      </c>
      <c r="BZ38" s="3">
        <v>315</v>
      </c>
      <c r="CA38" s="3">
        <v>1318</v>
      </c>
      <c r="CB38" s="3">
        <v>480</v>
      </c>
      <c r="CC38" s="3">
        <v>293</v>
      </c>
      <c r="CD38" s="3">
        <v>571</v>
      </c>
      <c r="CE38" s="3">
        <v>123</v>
      </c>
      <c r="CF38" s="3">
        <v>488</v>
      </c>
      <c r="CG38" s="3">
        <v>925</v>
      </c>
      <c r="CH38" s="3">
        <v>1634</v>
      </c>
      <c r="CI38" s="3">
        <v>0</v>
      </c>
      <c r="CJ38" s="3">
        <v>1635</v>
      </c>
    </row>
    <row r="39" spans="2:88" x14ac:dyDescent="0.25">
      <c r="B39" s="32"/>
      <c r="C39" s="30"/>
      <c r="D39" s="5" t="s">
        <v>180</v>
      </c>
      <c r="E39" s="15">
        <f>E38/10000</f>
        <v>1.7119</v>
      </c>
      <c r="F39" s="15">
        <f t="shared" ref="F39" si="562">F38/10000</f>
        <v>0.31030000000000002</v>
      </c>
      <c r="G39" s="15">
        <f t="shared" ref="G39" si="563">G38/10000</f>
        <v>9.5799999999999996E-2</v>
      </c>
      <c r="H39" s="15">
        <f t="shared" ref="H39" si="564">H38/10000</f>
        <v>0.1011</v>
      </c>
      <c r="I39" s="15">
        <f t="shared" ref="I39" si="565">I38/10000</f>
        <v>0.36420000000000002</v>
      </c>
      <c r="J39" s="15">
        <f t="shared" ref="J39" si="566">J38/10000</f>
        <v>0.62790000000000001</v>
      </c>
      <c r="K39" s="15">
        <f t="shared" ref="K39" si="567">K38/10000</f>
        <v>1.2027000000000001</v>
      </c>
      <c r="L39" s="15">
        <f t="shared" ref="L39" si="568">L38/10000</f>
        <v>0.40839999999999999</v>
      </c>
      <c r="M39" s="15">
        <f t="shared" ref="M39" si="569">M38/10000</f>
        <v>0</v>
      </c>
      <c r="N39" s="15">
        <f t="shared" ref="N39" si="570">N38/10000</f>
        <v>2.4430999999999998</v>
      </c>
      <c r="O39" s="15">
        <f t="shared" ref="O39" si="571">O38/10000</f>
        <v>0.2422</v>
      </c>
      <c r="P39" s="15">
        <f t="shared" ref="P39" si="572">P38/10000</f>
        <v>1.6884999999999999</v>
      </c>
      <c r="Q39" s="15">
        <f t="shared" ref="Q39" si="573">Q38/10000</f>
        <v>0.79830000000000001</v>
      </c>
      <c r="R39" s="15">
        <f t="shared" ref="R39" si="574">R38/10000</f>
        <v>0.41610000000000003</v>
      </c>
      <c r="S39" s="15">
        <f t="shared" ref="S39" si="575">S38/10000</f>
        <v>0.27150000000000002</v>
      </c>
      <c r="T39" s="15">
        <f t="shared" ref="T39" si="576">T38/10000</f>
        <v>1.1221000000000001</v>
      </c>
      <c r="U39" s="15">
        <f t="shared" ref="U39" si="577">U38/10000</f>
        <v>2.0672999999999999</v>
      </c>
      <c r="V39" s="15">
        <f t="shared" ref="V39" si="578">V38/10000</f>
        <v>0.18310000000000001</v>
      </c>
      <c r="W39" s="15">
        <f t="shared" ref="W39" si="579">W38/10000</f>
        <v>0.61860000000000004</v>
      </c>
      <c r="X39" s="15">
        <f t="shared" ref="X39" si="580">X38/10000</f>
        <v>0.50129999999999997</v>
      </c>
      <c r="Y39" s="15">
        <f t="shared" ref="Y39" si="581">Y38/10000</f>
        <v>0.2596</v>
      </c>
      <c r="Z39" s="15">
        <f t="shared" ref="Z39" si="582">Z38/10000</f>
        <v>0.17849999999999999</v>
      </c>
      <c r="AA39" s="15">
        <f t="shared" ref="AA39" si="583">AA38/10000</f>
        <v>4.7399999999999998E-2</v>
      </c>
      <c r="AB39" s="15">
        <f t="shared" ref="AB39" si="584">AB38/10000</f>
        <v>5.11E-2</v>
      </c>
      <c r="AC39" s="15">
        <f t="shared" ref="AC39" si="585">AC38/10000</f>
        <v>6.59E-2</v>
      </c>
      <c r="AD39" s="15">
        <f t="shared" ref="AD39" si="586">AD38/10000</f>
        <v>0.312</v>
      </c>
      <c r="AE39" s="15">
        <f t="shared" ref="AE39" si="587">AE38/10000</f>
        <v>7.46E-2</v>
      </c>
      <c r="AF39" s="15">
        <f t="shared" ref="AF39" si="588">AF38/10000</f>
        <v>0.59760000000000002</v>
      </c>
      <c r="AG39" s="15">
        <f t="shared" ref="AG39" si="589">AG38/10000</f>
        <v>0.60029999999999994</v>
      </c>
      <c r="AH39" s="15">
        <f t="shared" ref="AH39" si="590">AH38/10000</f>
        <v>0.4516</v>
      </c>
      <c r="AI39" s="15">
        <f t="shared" ref="AI39" si="591">AI38/10000</f>
        <v>1.0058</v>
      </c>
      <c r="AJ39" s="15">
        <f t="shared" ref="AJ39" si="592">AJ38/10000</f>
        <v>0.81440000000000001</v>
      </c>
      <c r="AK39" s="15">
        <f t="shared" ref="AK39" si="593">AK38/10000</f>
        <v>0.16089999999999999</v>
      </c>
      <c r="AL39" s="15">
        <f t="shared" ref="AL39" si="594">AL38/10000</f>
        <v>0.35909999999999997</v>
      </c>
      <c r="AM39" s="15">
        <f t="shared" ref="AM39" si="595">AM38/10000</f>
        <v>8.2000000000000007E-3</v>
      </c>
      <c r="AN39" s="15">
        <f t="shared" ref="AN39" si="596">AN38/10000</f>
        <v>8.8400000000000006E-2</v>
      </c>
      <c r="AO39" s="15">
        <f t="shared" ref="AO39" si="597">AO38/10000</f>
        <v>2.2157</v>
      </c>
      <c r="AP39" s="15">
        <f t="shared" ref="AP39" si="598">AP38/10000</f>
        <v>0.47710000000000002</v>
      </c>
      <c r="AQ39" s="15">
        <f t="shared" ref="AQ39" si="599">AQ38/10000</f>
        <v>0.57450000000000001</v>
      </c>
      <c r="AR39" s="15">
        <f t="shared" ref="AR39" si="600">AR38/10000</f>
        <v>0.37059999999999998</v>
      </c>
      <c r="AS39" s="15">
        <f t="shared" ref="AS39" si="601">AS38/10000</f>
        <v>0.12770000000000001</v>
      </c>
      <c r="AT39" s="15">
        <f t="shared" ref="AT39" si="602">AT38/10000</f>
        <v>6.0100000000000001E-2</v>
      </c>
      <c r="AU39" s="15">
        <f t="shared" ref="AU39" si="603">AU38/10000</f>
        <v>0.1124</v>
      </c>
      <c r="AV39" s="15">
        <f t="shared" ref="AV39" si="604">AV38/10000</f>
        <v>9.1600000000000001E-2</v>
      </c>
      <c r="AW39" s="15">
        <f t="shared" ref="AW39" si="605">AW38/10000</f>
        <v>0.2024</v>
      </c>
      <c r="AX39" s="15">
        <f t="shared" ref="AX39" si="606">AX38/10000</f>
        <v>0.16200000000000001</v>
      </c>
      <c r="AY39" s="15">
        <f t="shared" ref="AY39" si="607">AY38/10000</f>
        <v>0.1017</v>
      </c>
      <c r="AZ39" s="15">
        <f t="shared" ref="AZ39" si="608">AZ38/10000</f>
        <v>1.0166999999999999</v>
      </c>
      <c r="BA39" s="15">
        <f t="shared" ref="BA39" si="609">BA38/10000</f>
        <v>0.34670000000000001</v>
      </c>
      <c r="BB39" s="15">
        <f t="shared" ref="BB39" si="610">BB38/10000</f>
        <v>0.50960000000000005</v>
      </c>
      <c r="BC39" s="15">
        <f t="shared" ref="BC39" si="611">BC38/10000</f>
        <v>0.56440000000000001</v>
      </c>
      <c r="BD39" s="15">
        <f t="shared" ref="BD39" si="612">BD38/10000</f>
        <v>0.63570000000000004</v>
      </c>
      <c r="BE39" s="15">
        <f t="shared" ref="BE39" si="613">BE38/10000</f>
        <v>0.21190000000000001</v>
      </c>
      <c r="BF39" s="15">
        <f t="shared" ref="BF39" si="614">BF38/10000</f>
        <v>2.5857999999999999</v>
      </c>
      <c r="BG39" s="15">
        <f t="shared" ref="BG39" si="615">BG38/10000</f>
        <v>0.71350000000000002</v>
      </c>
      <c r="BH39" s="15">
        <f t="shared" ref="BH39" si="616">BH38/10000</f>
        <v>0.5091</v>
      </c>
      <c r="BI39" s="15">
        <f t="shared" ref="BI39" si="617">BI38/10000</f>
        <v>0.49569999999999997</v>
      </c>
      <c r="BJ39" s="15">
        <f t="shared" ref="BJ39" si="618">BJ38/10000</f>
        <v>0.34370000000000001</v>
      </c>
      <c r="BK39" s="15">
        <f t="shared" ref="BK39" si="619">BK38/10000</f>
        <v>0.46860000000000002</v>
      </c>
      <c r="BL39" s="15">
        <f t="shared" ref="BL39" si="620">BL38/10000</f>
        <v>0.1091</v>
      </c>
      <c r="BM39" s="15">
        <f t="shared" ref="BM39" si="621">BM38/10000</f>
        <v>0</v>
      </c>
      <c r="BN39" s="15">
        <f t="shared" ref="BN39" si="622">BN38/10000</f>
        <v>6.1000000000000004E-3</v>
      </c>
      <c r="BO39" s="15">
        <f t="shared" ref="BO39" si="623">BO38/10000</f>
        <v>9.9900000000000003E-2</v>
      </c>
      <c r="BP39" s="15">
        <f t="shared" ref="BP39" si="624">BP38/10000</f>
        <v>7.0000000000000001E-3</v>
      </c>
      <c r="BQ39" s="15">
        <f t="shared" ref="BQ39" si="625">BQ38/10000</f>
        <v>2E-3</v>
      </c>
      <c r="BR39" s="15">
        <f t="shared" ref="BR39" si="626">BR38/10000</f>
        <v>0.12820000000000001</v>
      </c>
      <c r="BS39" s="15">
        <f t="shared" ref="BS39" si="627">BS38/10000</f>
        <v>1.01E-2</v>
      </c>
      <c r="BT39" s="15">
        <f t="shared" ref="BT39" si="628">BT38/10000</f>
        <v>6.5299999999999997E-2</v>
      </c>
      <c r="BU39" s="15">
        <f t="shared" ref="BU39" si="629">BU38/10000</f>
        <v>0.19309999999999999</v>
      </c>
      <c r="BV39" s="15">
        <f t="shared" ref="BV39" si="630">BV38/10000</f>
        <v>0.18770000000000001</v>
      </c>
      <c r="BW39" s="15">
        <f t="shared" ref="BW39" si="631">BW38/10000</f>
        <v>0.10050000000000001</v>
      </c>
      <c r="BX39" s="15">
        <f t="shared" ref="BX39" si="632">BX38/10000</f>
        <v>0.70530000000000004</v>
      </c>
      <c r="BY39" s="15">
        <f t="shared" ref="BY39" si="633">BY38/10000</f>
        <v>3.7526000000000002</v>
      </c>
      <c r="BZ39" s="15">
        <f t="shared" ref="BZ39" si="634">BZ38/10000</f>
        <v>3.15E-2</v>
      </c>
      <c r="CA39" s="15">
        <f t="shared" ref="CA39" si="635">CA38/10000</f>
        <v>0.1318</v>
      </c>
      <c r="CB39" s="15">
        <f t="shared" ref="CB39" si="636">CB38/10000</f>
        <v>4.8000000000000001E-2</v>
      </c>
      <c r="CC39" s="15">
        <f t="shared" ref="CC39" si="637">CC38/10000</f>
        <v>2.93E-2</v>
      </c>
      <c r="CD39" s="15">
        <f t="shared" ref="CD39" si="638">CD38/10000</f>
        <v>5.7099999999999998E-2</v>
      </c>
      <c r="CE39" s="15">
        <f t="shared" ref="CE39" si="639">CE38/10000</f>
        <v>1.23E-2</v>
      </c>
      <c r="CF39" s="15">
        <f t="shared" ref="CF39" si="640">CF38/10000</f>
        <v>4.8800000000000003E-2</v>
      </c>
      <c r="CG39" s="15">
        <f t="shared" ref="CG39" si="641">CG38/10000</f>
        <v>9.2499999999999999E-2</v>
      </c>
      <c r="CH39" s="15">
        <f t="shared" ref="CH39" si="642">CH38/10000</f>
        <v>0.16339999999999999</v>
      </c>
      <c r="CI39" s="15">
        <f t="shared" ref="CI39" si="643">CI38/10000</f>
        <v>0</v>
      </c>
      <c r="CJ39" s="15">
        <f t="shared" ref="CJ39" si="644">CJ38/10000</f>
        <v>0.16350000000000001</v>
      </c>
    </row>
    <row r="40" spans="2:88" x14ac:dyDescent="0.25">
      <c r="B40" s="32"/>
      <c r="C40" s="6" t="s">
        <v>218</v>
      </c>
      <c r="D40" s="5" t="s">
        <v>219</v>
      </c>
      <c r="E40" s="4">
        <f>2.778*(('äravoolu parameetrid'!$E$4*('äravoolu parameetrid'!$E$7^'äravoolu parameetrid'!$F$4))/('äravoolu parameetrid'!$E$19^'äravoolu parameetrid'!$G$4))</f>
        <v>128.02183620993651</v>
      </c>
      <c r="F40" s="4">
        <f>2.778*(('äravoolu parameetrid'!$E$4*('äravoolu parameetrid'!$E$7^'äravoolu parameetrid'!$F$4))/('äravoolu parameetrid'!$E$19^'äravoolu parameetrid'!$G$4))</f>
        <v>128.02183620993651</v>
      </c>
      <c r="G40" s="4">
        <f>2.778*(('äravoolu parameetrid'!$E$4*('äravoolu parameetrid'!$E$7^'äravoolu parameetrid'!$F$4))/('äravoolu parameetrid'!$E$19^'äravoolu parameetrid'!$G$4))</f>
        <v>128.02183620993651</v>
      </c>
      <c r="H40" s="4">
        <f>2.778*(('äravoolu parameetrid'!$E$4*('äravoolu parameetrid'!$E$7^'äravoolu parameetrid'!$F$4))/('äravoolu parameetrid'!$E$19^'äravoolu parameetrid'!$G$4))</f>
        <v>128.02183620993651</v>
      </c>
      <c r="I40" s="4">
        <f>2.778*(('äravoolu parameetrid'!$E$4*('äravoolu parameetrid'!$E$7^'äravoolu parameetrid'!$F$4))/('äravoolu parameetrid'!$E$19^'äravoolu parameetrid'!$G$4))</f>
        <v>128.02183620993651</v>
      </c>
      <c r="J40" s="4">
        <f>2.778*(('äravoolu parameetrid'!$E$4*('äravoolu parameetrid'!$E$7^'äravoolu parameetrid'!$F$4))/('äravoolu parameetrid'!$E$19^'äravoolu parameetrid'!$G$4))</f>
        <v>128.02183620993651</v>
      </c>
      <c r="K40" s="4">
        <f>2.778*(('äravoolu parameetrid'!$E$4*('äravoolu parameetrid'!$E$7^'äravoolu parameetrid'!$F$4))/('äravoolu parameetrid'!$E$19^'äravoolu parameetrid'!$G$4))</f>
        <v>128.02183620993651</v>
      </c>
      <c r="L40" s="4">
        <f>2.778*(('äravoolu parameetrid'!$E$4*('äravoolu parameetrid'!$E$7^'äravoolu parameetrid'!$F$4))/('äravoolu parameetrid'!$E$19^'äravoolu parameetrid'!$G$4))</f>
        <v>128.02183620993651</v>
      </c>
      <c r="M40" s="4">
        <f>2.778*(('äravoolu parameetrid'!$E$4*('äravoolu parameetrid'!$E$7^'äravoolu parameetrid'!$F$4))/('äravoolu parameetrid'!$E$19^'äravoolu parameetrid'!$G$4))</f>
        <v>128.02183620993651</v>
      </c>
      <c r="N40" s="4">
        <f>2.778*(('äravoolu parameetrid'!$E$4*('äravoolu parameetrid'!$E$7^'äravoolu parameetrid'!$F$4))/('äravoolu parameetrid'!$E$19^'äravoolu parameetrid'!$G$4))</f>
        <v>128.02183620993651</v>
      </c>
      <c r="O40" s="4">
        <f>2.778*(('äravoolu parameetrid'!$E$4*('äravoolu parameetrid'!$E$6^'äravoolu parameetrid'!$F$4))/('äravoolu parameetrid'!$E$19^'äravoolu parameetrid'!$G$4))</f>
        <v>101.42335520404643</v>
      </c>
      <c r="P40" s="4">
        <f>2.778*(('äravoolu parameetrid'!$E$4*('äravoolu parameetrid'!$E$7^'äravoolu parameetrid'!$F$4))/('äravoolu parameetrid'!$E$19^'äravoolu parameetrid'!$G$4))</f>
        <v>128.02183620993651</v>
      </c>
      <c r="Q40" s="4">
        <f>2.778*(('äravoolu parameetrid'!$E$4*('äravoolu parameetrid'!$E$7^'äravoolu parameetrid'!$F$4))/('äravoolu parameetrid'!$E$19^'äravoolu parameetrid'!$G$4))</f>
        <v>128.02183620993651</v>
      </c>
      <c r="R40" s="4">
        <f>2.778*(('äravoolu parameetrid'!$E$4*('äravoolu parameetrid'!$E$7^'äravoolu parameetrid'!$F$4))/('äravoolu parameetrid'!$E$19^'äravoolu parameetrid'!$G$4))</f>
        <v>128.02183620993651</v>
      </c>
      <c r="S40" s="4">
        <f>2.778*(('äravoolu parameetrid'!$E$4*('äravoolu parameetrid'!$E$6^'äravoolu parameetrid'!$F$4))/('äravoolu parameetrid'!$E$19^'äravoolu parameetrid'!$G$4))</f>
        <v>101.42335520404643</v>
      </c>
      <c r="T40" s="4">
        <f>2.778*(('äravoolu parameetrid'!$E$4*('äravoolu parameetrid'!$E$7^'äravoolu parameetrid'!$F$4))/('äravoolu parameetrid'!$E$19^'äravoolu parameetrid'!$G$4))</f>
        <v>128.02183620993651</v>
      </c>
      <c r="U40" s="4">
        <f>2.778*(('äravoolu parameetrid'!$E$4*('äravoolu parameetrid'!$E$7^'äravoolu parameetrid'!$F$4))/('äravoolu parameetrid'!$E$19^'äravoolu parameetrid'!$G$4))</f>
        <v>128.02183620993651</v>
      </c>
      <c r="V40" s="4">
        <f>2.778*(('äravoolu parameetrid'!$E$4*('äravoolu parameetrid'!$E$7^'äravoolu parameetrid'!$F$4))/('äravoolu parameetrid'!$E$19^'äravoolu parameetrid'!$G$4))</f>
        <v>128.02183620993651</v>
      </c>
      <c r="W40" s="4">
        <f>2.778*(('äravoolu parameetrid'!$E$4*('äravoolu parameetrid'!$E$6^'äravoolu parameetrid'!$F$4))/('äravoolu parameetrid'!$E$19^'äravoolu parameetrid'!$G$4))</f>
        <v>101.42335520404643</v>
      </c>
      <c r="X40" s="4">
        <f>2.778*(('äravoolu parameetrid'!$E$4*('äravoolu parameetrid'!$E$7^'äravoolu parameetrid'!$F$4))/('äravoolu parameetrid'!$E$19^'äravoolu parameetrid'!$G$4))</f>
        <v>128.02183620993651</v>
      </c>
      <c r="Y40" s="4">
        <f>2.778*(('äravoolu parameetrid'!$E$4*('äravoolu parameetrid'!$E$7^'äravoolu parameetrid'!$F$4))/('äravoolu parameetrid'!$E$19^'äravoolu parameetrid'!$G$4))</f>
        <v>128.02183620993651</v>
      </c>
      <c r="Z40" s="4">
        <f>2.778*(('äravoolu parameetrid'!$E$4*('äravoolu parameetrid'!$E$6^'äravoolu parameetrid'!$F$4))/('äravoolu parameetrid'!$E$19^'äravoolu parameetrid'!$G$4))</f>
        <v>101.42335520404643</v>
      </c>
      <c r="AA40" s="4">
        <f>2.778*(('äravoolu parameetrid'!$E$4*('äravoolu parameetrid'!$E$6^'äravoolu parameetrid'!$F$4))/('äravoolu parameetrid'!$E$19^'äravoolu parameetrid'!$G$4))</f>
        <v>101.42335520404643</v>
      </c>
      <c r="AB40" s="4">
        <f>2.778*(('äravoolu parameetrid'!$E$4*('äravoolu parameetrid'!$E$7^'äravoolu parameetrid'!$F$4))/('äravoolu parameetrid'!$E$19^'äravoolu parameetrid'!$G$4))</f>
        <v>128.02183620993651</v>
      </c>
      <c r="AC40" s="4">
        <f>2.778*(('äravoolu parameetrid'!$E$4*('äravoolu parameetrid'!$E$6^'äravoolu parameetrid'!$F$4))/('äravoolu parameetrid'!$E$19^'äravoolu parameetrid'!$G$4))</f>
        <v>101.42335520404643</v>
      </c>
      <c r="AD40" s="4">
        <f>2.778*(('äravoolu parameetrid'!$E$4*('äravoolu parameetrid'!$E$7^'äravoolu parameetrid'!$F$4))/('äravoolu parameetrid'!$E$19^'äravoolu parameetrid'!$G$4))</f>
        <v>128.02183620993651</v>
      </c>
      <c r="AE40" s="4">
        <f>2.778*(('äravoolu parameetrid'!$E$4*('äravoolu parameetrid'!$E$7^'äravoolu parameetrid'!$F$4))/('äravoolu parameetrid'!$E$19^'äravoolu parameetrid'!$G$4))</f>
        <v>128.02183620993651</v>
      </c>
      <c r="AF40" s="4">
        <f>2.778*(('äravoolu parameetrid'!$E$4*('äravoolu parameetrid'!$E$7^'äravoolu parameetrid'!$F$4))/('äravoolu parameetrid'!$E$19^'äravoolu parameetrid'!$G$4))</f>
        <v>128.02183620993651</v>
      </c>
      <c r="AG40" s="4">
        <f>2.778*(('äravoolu parameetrid'!$E$4*('äravoolu parameetrid'!$E$7^'äravoolu parameetrid'!$F$4))/('äravoolu parameetrid'!$E$19^'äravoolu parameetrid'!$G$4))</f>
        <v>128.02183620993651</v>
      </c>
      <c r="AH40" s="4">
        <f>2.778*(('äravoolu parameetrid'!$E$4*('äravoolu parameetrid'!$E$7^'äravoolu parameetrid'!$F$4))/('äravoolu parameetrid'!$E$19^'äravoolu parameetrid'!$G$4))</f>
        <v>128.02183620993651</v>
      </c>
      <c r="AI40" s="4">
        <f>2.778*(('äravoolu parameetrid'!$E$4*('äravoolu parameetrid'!$E$7^'äravoolu parameetrid'!$F$4))/('äravoolu parameetrid'!$E$19^'äravoolu parameetrid'!$G$4))</f>
        <v>128.02183620993651</v>
      </c>
      <c r="AJ40" s="4">
        <f>2.778*(('äravoolu parameetrid'!$E$4*('äravoolu parameetrid'!$E$7^'äravoolu parameetrid'!$F$4))/('äravoolu parameetrid'!$E$19^'äravoolu parameetrid'!$G$4))</f>
        <v>128.02183620993651</v>
      </c>
      <c r="AK40" s="4">
        <f>2.778*(('äravoolu parameetrid'!$E$4*('äravoolu parameetrid'!$E$7^'äravoolu parameetrid'!$F$4))/('äravoolu parameetrid'!$E$19^'äravoolu parameetrid'!$G$4))</f>
        <v>128.02183620993651</v>
      </c>
      <c r="AL40" s="4">
        <f>2.778*(('äravoolu parameetrid'!$E$4*('äravoolu parameetrid'!$E$7^'äravoolu parameetrid'!$F$4))/('äravoolu parameetrid'!$E$19^'äravoolu parameetrid'!$G$4))</f>
        <v>128.02183620993651</v>
      </c>
      <c r="AM40" s="4">
        <f>2.778*(('äravoolu parameetrid'!$E$4*('äravoolu parameetrid'!$E$7^'äravoolu parameetrid'!$F$4))/('äravoolu parameetrid'!$E$19^'äravoolu parameetrid'!$G$4))</f>
        <v>128.02183620993651</v>
      </c>
      <c r="AN40" s="4">
        <f>2.778*(('äravoolu parameetrid'!$E$4*('äravoolu parameetrid'!$E$7^'äravoolu parameetrid'!$F$4))/('äravoolu parameetrid'!$E$19^'äravoolu parameetrid'!$G$4))</f>
        <v>128.02183620993651</v>
      </c>
      <c r="AO40" s="4">
        <f>2.778*(('äravoolu parameetrid'!$E$4*('äravoolu parameetrid'!$E$7^'äravoolu parameetrid'!$F$4))/('äravoolu parameetrid'!$E$19^'äravoolu parameetrid'!$G$4))</f>
        <v>128.02183620993651</v>
      </c>
      <c r="AP40" s="4">
        <f>2.778*(('äravoolu parameetrid'!$E$4*('äravoolu parameetrid'!$E$7^'äravoolu parameetrid'!$F$4))/('äravoolu parameetrid'!$E$19^'äravoolu parameetrid'!$G$4))</f>
        <v>128.02183620993651</v>
      </c>
      <c r="AQ40" s="4">
        <f>2.778*(('äravoolu parameetrid'!$E$4*('äravoolu parameetrid'!$E$6^'äravoolu parameetrid'!$F$4))/('äravoolu parameetrid'!$E$19^'äravoolu parameetrid'!$G$4))</f>
        <v>101.42335520404643</v>
      </c>
      <c r="AR40" s="4">
        <f>2.778*(('äravoolu parameetrid'!$E$4*('äravoolu parameetrid'!$E$6^'äravoolu parameetrid'!$F$4))/('äravoolu parameetrid'!$E$19^'äravoolu parameetrid'!$G$4))</f>
        <v>101.42335520404643</v>
      </c>
      <c r="AS40" s="4">
        <f>2.778*(('äravoolu parameetrid'!$E$4*('äravoolu parameetrid'!$E$6^'äravoolu parameetrid'!$F$4))/('äravoolu parameetrid'!$E$19^'äravoolu parameetrid'!$G$4))</f>
        <v>101.42335520404643</v>
      </c>
      <c r="AT40" s="4">
        <f>2.778*(('äravoolu parameetrid'!$E$4*('äravoolu parameetrid'!$E$6^'äravoolu parameetrid'!$F$4))/('äravoolu parameetrid'!$E$19^'äravoolu parameetrid'!$G$4))</f>
        <v>101.42335520404643</v>
      </c>
      <c r="AU40" s="4">
        <f>2.778*(('äravoolu parameetrid'!$E$4*('äravoolu parameetrid'!$E$6^'äravoolu parameetrid'!$F$4))/('äravoolu parameetrid'!$E$19^'äravoolu parameetrid'!$G$4))</f>
        <v>101.42335520404643</v>
      </c>
      <c r="AV40" s="4">
        <f>2.778*(('äravoolu parameetrid'!$E$4*('äravoolu parameetrid'!$E$6^'äravoolu parameetrid'!$F$4))/('äravoolu parameetrid'!$E$19^'äravoolu parameetrid'!$G$4))</f>
        <v>101.42335520404643</v>
      </c>
      <c r="AW40" s="4">
        <f>2.778*(('äravoolu parameetrid'!$E$4*('äravoolu parameetrid'!$E$6^'äravoolu parameetrid'!$F$4))/('äravoolu parameetrid'!$E$19^'äravoolu parameetrid'!$G$4))</f>
        <v>101.42335520404643</v>
      </c>
      <c r="AX40" s="4">
        <f>2.778*(('äravoolu parameetrid'!$E$4*('äravoolu parameetrid'!$E$6^'äravoolu parameetrid'!$F$4))/('äravoolu parameetrid'!$E$19^'äravoolu parameetrid'!$G$4))</f>
        <v>101.42335520404643</v>
      </c>
      <c r="AY40" s="4">
        <f>2.778*(('äravoolu parameetrid'!$E$4*('äravoolu parameetrid'!$E$6^'äravoolu parameetrid'!$F$4))/('äravoolu parameetrid'!$E$19^'äravoolu parameetrid'!$G$4))</f>
        <v>101.42335520404643</v>
      </c>
      <c r="AZ40" s="4">
        <f>2.778*(('äravoolu parameetrid'!$E$4*('äravoolu parameetrid'!$E$6^'äravoolu parameetrid'!$F$4))/('äravoolu parameetrid'!$E$19^'äravoolu parameetrid'!$G$4))</f>
        <v>101.42335520404643</v>
      </c>
      <c r="BA40" s="4">
        <f>2.778*(('äravoolu parameetrid'!$E$4*('äravoolu parameetrid'!$E$6^'äravoolu parameetrid'!$F$4))/('äravoolu parameetrid'!$E$19^'äravoolu parameetrid'!$G$4))</f>
        <v>101.42335520404643</v>
      </c>
      <c r="BB40" s="4">
        <f>2.778*(('äravoolu parameetrid'!$E$4*('äravoolu parameetrid'!$E$6^'äravoolu parameetrid'!$F$4))/('äravoolu parameetrid'!$E$19^'äravoolu parameetrid'!$G$4))</f>
        <v>101.42335520404643</v>
      </c>
      <c r="BC40" s="4">
        <f>2.778*(('äravoolu parameetrid'!$E$4*('äravoolu parameetrid'!$E$7^'äravoolu parameetrid'!$F$4))/('äravoolu parameetrid'!$E$19^'äravoolu parameetrid'!$G$4))</f>
        <v>128.02183620993651</v>
      </c>
      <c r="BD40" s="4">
        <f>2.778*(('äravoolu parameetrid'!$E$4*('äravoolu parameetrid'!$E$6^'äravoolu parameetrid'!$F$4))/('äravoolu parameetrid'!$E$19^'äravoolu parameetrid'!$G$4))</f>
        <v>101.42335520404643</v>
      </c>
      <c r="BE40" s="4">
        <f>2.778*(('äravoolu parameetrid'!$E$4*('äravoolu parameetrid'!$E$6^'äravoolu parameetrid'!$F$4))/('äravoolu parameetrid'!$E$19^'äravoolu parameetrid'!$G$4))</f>
        <v>101.42335520404643</v>
      </c>
      <c r="BF40" s="4">
        <f>2.778*(('äravoolu parameetrid'!$E$4*('äravoolu parameetrid'!$E$7^'äravoolu parameetrid'!$F$4))/('äravoolu parameetrid'!$E$19^'äravoolu parameetrid'!$G$4))</f>
        <v>128.02183620993651</v>
      </c>
      <c r="BG40" s="4">
        <f>2.778*(('äravoolu parameetrid'!$E$4*('äravoolu parameetrid'!$E$6^'äravoolu parameetrid'!$F$4))/('äravoolu parameetrid'!$E$19^'äravoolu parameetrid'!$G$4))</f>
        <v>101.42335520404643</v>
      </c>
      <c r="BH40" s="4">
        <f>2.778*(('äravoolu parameetrid'!$E$4*('äravoolu parameetrid'!$E$6^'äravoolu parameetrid'!$F$4))/('äravoolu parameetrid'!$E$19^'äravoolu parameetrid'!$G$4))</f>
        <v>101.42335520404643</v>
      </c>
      <c r="BI40" s="4">
        <f>2.778*(('äravoolu parameetrid'!$E$4*('äravoolu parameetrid'!$E$6^'äravoolu parameetrid'!$F$4))/('äravoolu parameetrid'!$E$19^'äravoolu parameetrid'!$G$4))</f>
        <v>101.42335520404643</v>
      </c>
      <c r="BJ40" s="4">
        <f>2.778*(('äravoolu parameetrid'!$E$4*('äravoolu parameetrid'!$E$6^'äravoolu parameetrid'!$F$4))/('äravoolu parameetrid'!$E$19^'äravoolu parameetrid'!$G$4))</f>
        <v>101.42335520404643</v>
      </c>
      <c r="BK40" s="4">
        <f>2.778*(('äravoolu parameetrid'!$E$4*('äravoolu parameetrid'!$E$7^'äravoolu parameetrid'!$F$4))/('äravoolu parameetrid'!$E$19^'äravoolu parameetrid'!$G$4))</f>
        <v>128.02183620993651</v>
      </c>
      <c r="BL40" s="4">
        <f>2.778*(('äravoolu parameetrid'!$E$4*('äravoolu parameetrid'!$E$7^'äravoolu parameetrid'!$F$4))/('äravoolu parameetrid'!$E$19^'äravoolu parameetrid'!$G$4))</f>
        <v>128.02183620993651</v>
      </c>
      <c r="BM40" s="4">
        <f>2.778*(('äravoolu parameetrid'!$E$4*('äravoolu parameetrid'!$E$7^'äravoolu parameetrid'!$F$4))/('äravoolu parameetrid'!$E$19^'äravoolu parameetrid'!$G$4))</f>
        <v>128.02183620993651</v>
      </c>
      <c r="BN40" s="4">
        <f>2.778*(('äravoolu parameetrid'!$E$4*('äravoolu parameetrid'!$E$7^'äravoolu parameetrid'!$F$4))/('äravoolu parameetrid'!$E$19^'äravoolu parameetrid'!$G$4))</f>
        <v>128.02183620993651</v>
      </c>
      <c r="BO40" s="4">
        <f>2.778*(('äravoolu parameetrid'!$E$4*('äravoolu parameetrid'!$E$7^'äravoolu parameetrid'!$F$4))/('äravoolu parameetrid'!$E$19^'äravoolu parameetrid'!$G$4))</f>
        <v>128.02183620993651</v>
      </c>
      <c r="BP40" s="4">
        <f>2.778*(('äravoolu parameetrid'!$E$4*('äravoolu parameetrid'!$E$7^'äravoolu parameetrid'!$F$4))/('äravoolu parameetrid'!$E$19^'äravoolu parameetrid'!$G$4))</f>
        <v>128.02183620993651</v>
      </c>
      <c r="BQ40" s="4">
        <f>2.778*(('äravoolu parameetrid'!$E$4*('äravoolu parameetrid'!$E$7^'äravoolu parameetrid'!$F$4))/('äravoolu parameetrid'!$E$19^'äravoolu parameetrid'!$G$4))</f>
        <v>128.02183620993651</v>
      </c>
      <c r="BR40" s="4">
        <f>2.778*(('äravoolu parameetrid'!$E$4*('äravoolu parameetrid'!$E$7^'äravoolu parameetrid'!$F$4))/('äravoolu parameetrid'!$E$19^'äravoolu parameetrid'!$G$4))</f>
        <v>128.02183620993651</v>
      </c>
      <c r="BS40" s="4">
        <f>2.778*(('äravoolu parameetrid'!$E$4*('äravoolu parameetrid'!$E$7^'äravoolu parameetrid'!$F$4))/('äravoolu parameetrid'!$E$19^'äravoolu parameetrid'!$G$4))</f>
        <v>128.02183620993651</v>
      </c>
      <c r="BT40" s="4">
        <f>2.778*(('äravoolu parameetrid'!$E$4*('äravoolu parameetrid'!$E$7^'äravoolu parameetrid'!$F$4))/('äravoolu parameetrid'!$E$19^'äravoolu parameetrid'!$G$4))</f>
        <v>128.02183620993651</v>
      </c>
      <c r="BU40" s="4">
        <f>2.778*(('äravoolu parameetrid'!$E$4*('äravoolu parameetrid'!$E$7^'äravoolu parameetrid'!$F$4))/('äravoolu parameetrid'!$E$19^'äravoolu parameetrid'!$G$4))</f>
        <v>128.02183620993651</v>
      </c>
      <c r="BV40" s="4">
        <f>2.778*(('äravoolu parameetrid'!$E$4*('äravoolu parameetrid'!$E$7^'äravoolu parameetrid'!$F$4))/('äravoolu parameetrid'!$E$19^'äravoolu parameetrid'!$G$4))</f>
        <v>128.02183620993651</v>
      </c>
      <c r="BW40" s="4">
        <f>2.778*(('äravoolu parameetrid'!$E$4*('äravoolu parameetrid'!$E$7^'äravoolu parameetrid'!$F$4))/('äravoolu parameetrid'!$E$19^'äravoolu parameetrid'!$G$4))</f>
        <v>128.02183620993651</v>
      </c>
      <c r="BX40" s="4">
        <f>2.778*(('äravoolu parameetrid'!$E$4*('äravoolu parameetrid'!$E$7^'äravoolu parameetrid'!$F$4))/('äravoolu parameetrid'!$E$19^'äravoolu parameetrid'!$G$4))</f>
        <v>128.02183620993651</v>
      </c>
      <c r="BY40" s="4">
        <f>2.778*(('äravoolu parameetrid'!$E$4*('äravoolu parameetrid'!$E$7^'äravoolu parameetrid'!$F$4))/('äravoolu parameetrid'!$E$19^'äravoolu parameetrid'!$G$4))</f>
        <v>128.02183620993651</v>
      </c>
      <c r="BZ40" s="4">
        <f>2.778*(('äravoolu parameetrid'!$E$4*('äravoolu parameetrid'!$E$7^'äravoolu parameetrid'!$F$4))/('äravoolu parameetrid'!$E$19^'äravoolu parameetrid'!$G$4))</f>
        <v>128.02183620993651</v>
      </c>
      <c r="CA40" s="4">
        <f>2.778*(('äravoolu parameetrid'!$E$4*('äravoolu parameetrid'!$E$7^'äravoolu parameetrid'!$F$4))/('äravoolu parameetrid'!$E$19^'äravoolu parameetrid'!$G$4))</f>
        <v>128.02183620993651</v>
      </c>
      <c r="CB40" s="4">
        <f>2.778*(('äravoolu parameetrid'!$E$4*('äravoolu parameetrid'!$E$7^'äravoolu parameetrid'!$F$4))/('äravoolu parameetrid'!$E$19^'äravoolu parameetrid'!$G$4))</f>
        <v>128.02183620993651</v>
      </c>
      <c r="CC40" s="4">
        <f>2.778*(('äravoolu parameetrid'!$E$4*('äravoolu parameetrid'!$E$7^'äravoolu parameetrid'!$F$4))/('äravoolu parameetrid'!$E$19^'äravoolu parameetrid'!$G$4))</f>
        <v>128.02183620993651</v>
      </c>
      <c r="CD40" s="4">
        <f>2.778*(('äravoolu parameetrid'!$E$4*('äravoolu parameetrid'!$E$7^'äravoolu parameetrid'!$F$4))/('äravoolu parameetrid'!$E$19^'äravoolu parameetrid'!$G$4))</f>
        <v>128.02183620993651</v>
      </c>
      <c r="CE40" s="4">
        <f>2.778*(('äravoolu parameetrid'!$E$4*('äravoolu parameetrid'!$E$7^'äravoolu parameetrid'!$F$4))/('äravoolu parameetrid'!$E$19^'äravoolu parameetrid'!$G$4))</f>
        <v>128.02183620993651</v>
      </c>
      <c r="CF40" s="4">
        <f>2.778*(('äravoolu parameetrid'!$E$4*('äravoolu parameetrid'!$E$7^'äravoolu parameetrid'!$F$4))/('äravoolu parameetrid'!$E$19^'äravoolu parameetrid'!$G$4))</f>
        <v>128.02183620993651</v>
      </c>
      <c r="CG40" s="4">
        <f>2.778*(('äravoolu parameetrid'!$E$4*('äravoolu parameetrid'!$E$7^'äravoolu parameetrid'!$F$4))/('äravoolu parameetrid'!$E$19^'äravoolu parameetrid'!$G$4))</f>
        <v>128.02183620993651</v>
      </c>
      <c r="CH40" s="4">
        <f>2.778*(('äravoolu parameetrid'!$E$4*('äravoolu parameetrid'!$E$7^'äravoolu parameetrid'!$F$4))/('äravoolu parameetrid'!$E$19^'äravoolu parameetrid'!$G$4))</f>
        <v>128.02183620993651</v>
      </c>
      <c r="CI40" s="4">
        <f>2.778*(('äravoolu parameetrid'!$E$4*('äravoolu parameetrid'!$E$7^'äravoolu parameetrid'!$F$4))/('äravoolu parameetrid'!$E$19^'äravoolu parameetrid'!$G$4))</f>
        <v>128.02183620993651</v>
      </c>
      <c r="CJ40" s="4">
        <f>2.778*(('äravoolu parameetrid'!$E$4*('äravoolu parameetrid'!$E$7^'äravoolu parameetrid'!$F$4))/('äravoolu parameetrid'!$E$19^'äravoolu parameetrid'!$G$4))</f>
        <v>128.02183620993651</v>
      </c>
    </row>
    <row r="41" spans="2:88" x14ac:dyDescent="0.25">
      <c r="B41" s="32"/>
      <c r="C41" s="5" t="s">
        <v>183</v>
      </c>
      <c r="D41" s="5" t="s">
        <v>184</v>
      </c>
      <c r="E41" s="3">
        <f>AVERAGE('äravoolu parameetrid'!$E$14:$G$14)</f>
        <v>0.3</v>
      </c>
      <c r="F41" s="3">
        <f>AVERAGE('äravoolu parameetrid'!$E$14:$G$14)</f>
        <v>0.3</v>
      </c>
      <c r="G41" s="3">
        <f>AVERAGE('äravoolu parameetrid'!$E$14:$G$14)</f>
        <v>0.3</v>
      </c>
      <c r="H41" s="3">
        <f>AVERAGE('äravoolu parameetrid'!$E$14:$G$14)</f>
        <v>0.3</v>
      </c>
      <c r="I41" s="3">
        <f>AVERAGE('äravoolu parameetrid'!$E$14:$G$14)</f>
        <v>0.3</v>
      </c>
      <c r="J41" s="3">
        <f>AVERAGE('äravoolu parameetrid'!$E$14:$G$14)</f>
        <v>0.3</v>
      </c>
      <c r="K41" s="3">
        <f>AVERAGE('äravoolu parameetrid'!$E$14:$G$14)</f>
        <v>0.3</v>
      </c>
      <c r="L41" s="3">
        <f>AVERAGE('äravoolu parameetrid'!$E$14:$G$14)</f>
        <v>0.3</v>
      </c>
      <c r="M41" s="3">
        <f>AVERAGE('äravoolu parameetrid'!$E$14:$G$14)</f>
        <v>0.3</v>
      </c>
      <c r="N41" s="3">
        <f>AVERAGE('äravoolu parameetrid'!$E$14:$G$14)</f>
        <v>0.3</v>
      </c>
      <c r="O41" s="3">
        <f>AVERAGE('äravoolu parameetrid'!$E$14:$G$14)</f>
        <v>0.3</v>
      </c>
      <c r="P41" s="3">
        <f>AVERAGE('äravoolu parameetrid'!$E$14:$G$14)</f>
        <v>0.3</v>
      </c>
      <c r="Q41" s="3">
        <f>AVERAGE('äravoolu parameetrid'!$E$14:$G$14)</f>
        <v>0.3</v>
      </c>
      <c r="R41" s="3">
        <f>AVERAGE('äravoolu parameetrid'!$E$14:$G$14)</f>
        <v>0.3</v>
      </c>
      <c r="S41" s="3">
        <f>AVERAGE('äravoolu parameetrid'!$E$14:$G$14)</f>
        <v>0.3</v>
      </c>
      <c r="T41" s="3">
        <f>AVERAGE('äravoolu parameetrid'!$E$14:$G$14)</f>
        <v>0.3</v>
      </c>
      <c r="U41" s="3">
        <f>AVERAGE('äravoolu parameetrid'!$E$14:$G$14)</f>
        <v>0.3</v>
      </c>
      <c r="V41" s="3">
        <f>AVERAGE('äravoolu parameetrid'!$E$14:$G$14)</f>
        <v>0.3</v>
      </c>
      <c r="W41" s="3">
        <f>AVERAGE('äravoolu parameetrid'!$E$14:$G$14)</f>
        <v>0.3</v>
      </c>
      <c r="X41" s="3">
        <f>AVERAGE('äravoolu parameetrid'!$E$14:$G$14)</f>
        <v>0.3</v>
      </c>
      <c r="Y41" s="3">
        <f>AVERAGE('äravoolu parameetrid'!$E$14:$G$14)</f>
        <v>0.3</v>
      </c>
      <c r="Z41" s="3">
        <f>AVERAGE('äravoolu parameetrid'!$E$14:$G$14)</f>
        <v>0.3</v>
      </c>
      <c r="AA41" s="3">
        <f>AVERAGE('äravoolu parameetrid'!$E$14:$G$14)</f>
        <v>0.3</v>
      </c>
      <c r="AB41" s="3">
        <f>AVERAGE('äravoolu parameetrid'!$E$14:$G$14)</f>
        <v>0.3</v>
      </c>
      <c r="AC41" s="3">
        <f>AVERAGE('äravoolu parameetrid'!$E$14:$G$14)</f>
        <v>0.3</v>
      </c>
      <c r="AD41" s="3">
        <f>AVERAGE('äravoolu parameetrid'!$E$14:$G$14)</f>
        <v>0.3</v>
      </c>
      <c r="AE41" s="3">
        <f>AVERAGE('äravoolu parameetrid'!$E$14:$G$14)</f>
        <v>0.3</v>
      </c>
      <c r="AF41" s="3">
        <f>AVERAGE('äravoolu parameetrid'!$E$14:$G$14)</f>
        <v>0.3</v>
      </c>
      <c r="AG41" s="3">
        <f>AVERAGE('äravoolu parameetrid'!$E$14:$G$14)</f>
        <v>0.3</v>
      </c>
      <c r="AH41" s="3">
        <f>AVERAGE('äravoolu parameetrid'!$E$14:$G$14)</f>
        <v>0.3</v>
      </c>
      <c r="AI41" s="3">
        <f>AVERAGE('äravoolu parameetrid'!$E$14:$G$14)</f>
        <v>0.3</v>
      </c>
      <c r="AJ41" s="3">
        <f>AVERAGE('äravoolu parameetrid'!$E$14:$G$14)</f>
        <v>0.3</v>
      </c>
      <c r="AK41" s="3">
        <f>AVERAGE('äravoolu parameetrid'!$E$14:$G$14)</f>
        <v>0.3</v>
      </c>
      <c r="AL41" s="3">
        <f>AVERAGE('äravoolu parameetrid'!$E$14:$G$14)</f>
        <v>0.3</v>
      </c>
      <c r="AM41" s="3">
        <f>AVERAGE('äravoolu parameetrid'!$E$14:$G$14)</f>
        <v>0.3</v>
      </c>
      <c r="AN41" s="3">
        <f>AVERAGE('äravoolu parameetrid'!$E$14:$G$14)</f>
        <v>0.3</v>
      </c>
      <c r="AO41" s="3">
        <f>AVERAGE('äravoolu parameetrid'!$E$14:$G$14)</f>
        <v>0.3</v>
      </c>
      <c r="AP41" s="3">
        <f>AVERAGE('äravoolu parameetrid'!$E$14:$G$14)</f>
        <v>0.3</v>
      </c>
      <c r="AQ41" s="3">
        <f>AVERAGE('äravoolu parameetrid'!$E$14:$G$14)</f>
        <v>0.3</v>
      </c>
      <c r="AR41" s="3">
        <f>AVERAGE('äravoolu parameetrid'!$E$14:$G$14)</f>
        <v>0.3</v>
      </c>
      <c r="AS41" s="3">
        <f>AVERAGE('äravoolu parameetrid'!$E$14:$G$14)</f>
        <v>0.3</v>
      </c>
      <c r="AT41" s="3">
        <f>AVERAGE('äravoolu parameetrid'!$E$14:$G$14)</f>
        <v>0.3</v>
      </c>
      <c r="AU41" s="3">
        <f>AVERAGE('äravoolu parameetrid'!$E$14:$G$14)</f>
        <v>0.3</v>
      </c>
      <c r="AV41" s="3">
        <f>AVERAGE('äravoolu parameetrid'!$E$14:$G$14)</f>
        <v>0.3</v>
      </c>
      <c r="AW41" s="3">
        <f>AVERAGE('äravoolu parameetrid'!$E$14:$G$14)</f>
        <v>0.3</v>
      </c>
      <c r="AX41" s="3">
        <f>AVERAGE('äravoolu parameetrid'!$E$14:$G$14)</f>
        <v>0.3</v>
      </c>
      <c r="AY41" s="3">
        <f>AVERAGE('äravoolu parameetrid'!$E$14:$G$14)</f>
        <v>0.3</v>
      </c>
      <c r="AZ41" s="3">
        <f>AVERAGE('äravoolu parameetrid'!$E$14:$G$14)</f>
        <v>0.3</v>
      </c>
      <c r="BA41" s="3">
        <f>AVERAGE('äravoolu parameetrid'!$E$14:$G$14)</f>
        <v>0.3</v>
      </c>
      <c r="BB41" s="3">
        <f>AVERAGE('äravoolu parameetrid'!$E$14:$G$14)</f>
        <v>0.3</v>
      </c>
      <c r="BC41" s="3">
        <f>AVERAGE('äravoolu parameetrid'!$E$14:$G$14)</f>
        <v>0.3</v>
      </c>
      <c r="BD41" s="3">
        <f>AVERAGE('äravoolu parameetrid'!$E$14:$G$14)</f>
        <v>0.3</v>
      </c>
      <c r="BE41" s="3">
        <f>AVERAGE('äravoolu parameetrid'!$E$14:$G$14)</f>
        <v>0.3</v>
      </c>
      <c r="BF41" s="3">
        <f>AVERAGE('äravoolu parameetrid'!$E$14:$G$14)</f>
        <v>0.3</v>
      </c>
      <c r="BG41" s="3">
        <f>AVERAGE('äravoolu parameetrid'!$E$14:$G$14)</f>
        <v>0.3</v>
      </c>
      <c r="BH41" s="3">
        <f>AVERAGE('äravoolu parameetrid'!$E$14:$G$14)</f>
        <v>0.3</v>
      </c>
      <c r="BI41" s="3">
        <f>AVERAGE('äravoolu parameetrid'!$E$14:$G$14)</f>
        <v>0.3</v>
      </c>
      <c r="BJ41" s="3">
        <f>AVERAGE('äravoolu parameetrid'!$E$14:$G$14)</f>
        <v>0.3</v>
      </c>
      <c r="BK41" s="3">
        <f>AVERAGE('äravoolu parameetrid'!$E$14:$G$14)</f>
        <v>0.3</v>
      </c>
      <c r="BL41" s="3">
        <f>AVERAGE('äravoolu parameetrid'!$E$14:$G$14)</f>
        <v>0.3</v>
      </c>
      <c r="BM41" s="3">
        <f>AVERAGE('äravoolu parameetrid'!$E$14:$G$14)</f>
        <v>0.3</v>
      </c>
      <c r="BN41" s="3">
        <f>AVERAGE('äravoolu parameetrid'!$E$14:$G$14)</f>
        <v>0.3</v>
      </c>
      <c r="BO41" s="3">
        <f>AVERAGE('äravoolu parameetrid'!$E$14:$G$14)</f>
        <v>0.3</v>
      </c>
      <c r="BP41" s="3">
        <f>AVERAGE('äravoolu parameetrid'!$E$14:$G$14)</f>
        <v>0.3</v>
      </c>
      <c r="BQ41" s="3">
        <f>AVERAGE('äravoolu parameetrid'!$E$14:$G$14)</f>
        <v>0.3</v>
      </c>
      <c r="BR41" s="3">
        <f>AVERAGE('äravoolu parameetrid'!$E$14:$G$14)</f>
        <v>0.3</v>
      </c>
      <c r="BS41" s="3">
        <f>AVERAGE('äravoolu parameetrid'!$E$14:$G$14)</f>
        <v>0.3</v>
      </c>
      <c r="BT41" s="3">
        <f>AVERAGE('äravoolu parameetrid'!$E$14:$G$14)</f>
        <v>0.3</v>
      </c>
      <c r="BU41" s="3">
        <f>AVERAGE('äravoolu parameetrid'!$E$14:$G$14)</f>
        <v>0.3</v>
      </c>
      <c r="BV41" s="3">
        <f>AVERAGE('äravoolu parameetrid'!$E$14:$G$14)</f>
        <v>0.3</v>
      </c>
      <c r="BW41" s="3">
        <f>AVERAGE('äravoolu parameetrid'!$E$14:$G$14)</f>
        <v>0.3</v>
      </c>
      <c r="BX41" s="3">
        <f>AVERAGE('äravoolu parameetrid'!$E$14:$G$14)</f>
        <v>0.3</v>
      </c>
      <c r="BY41" s="3">
        <f>AVERAGE('äravoolu parameetrid'!$E$14:$G$14)</f>
        <v>0.3</v>
      </c>
      <c r="BZ41" s="3">
        <f>AVERAGE('äravoolu parameetrid'!$E$14:$G$14)</f>
        <v>0.3</v>
      </c>
      <c r="CA41" s="3">
        <f>AVERAGE('äravoolu parameetrid'!$E$14:$G$14)</f>
        <v>0.3</v>
      </c>
      <c r="CB41" s="3">
        <f>AVERAGE('äravoolu parameetrid'!$E$14:$G$14)</f>
        <v>0.3</v>
      </c>
      <c r="CC41" s="3">
        <f>AVERAGE('äravoolu parameetrid'!$E$14:$G$14)</f>
        <v>0.3</v>
      </c>
      <c r="CD41" s="3">
        <f>AVERAGE('äravoolu parameetrid'!$E$14:$G$14)</f>
        <v>0.3</v>
      </c>
      <c r="CE41" s="3">
        <f>AVERAGE('äravoolu parameetrid'!$E$14:$G$14)</f>
        <v>0.3</v>
      </c>
      <c r="CF41" s="3">
        <f>AVERAGE('äravoolu parameetrid'!$E$14:$G$14)</f>
        <v>0.3</v>
      </c>
      <c r="CG41" s="3">
        <f>AVERAGE('äravoolu parameetrid'!$E$14:$G$14)</f>
        <v>0.3</v>
      </c>
      <c r="CH41" s="3">
        <f>AVERAGE('äravoolu parameetrid'!$E$14:$G$14)</f>
        <v>0.3</v>
      </c>
      <c r="CI41" s="3">
        <f>AVERAGE('äravoolu parameetrid'!$E$14:$G$14)</f>
        <v>0.3</v>
      </c>
      <c r="CJ41" s="3">
        <f>AVERAGE('äravoolu parameetrid'!$E$14:$G$14)</f>
        <v>0.3</v>
      </c>
    </row>
    <row r="42" spans="2:88" x14ac:dyDescent="0.25">
      <c r="B42" s="33"/>
      <c r="C42" s="5" t="s">
        <v>185</v>
      </c>
      <c r="D42" s="5" t="s">
        <v>186</v>
      </c>
      <c r="E42" s="4">
        <f>E40*E41*E39</f>
        <v>65.748174422337087</v>
      </c>
      <c r="F42" s="4">
        <f t="shared" ref="F42" si="645">F40*F41*F39</f>
        <v>11.91755273278299</v>
      </c>
      <c r="G42" s="4">
        <f t="shared" ref="G42" si="646">G40*G41*G39</f>
        <v>3.6793475726735747</v>
      </c>
      <c r="H42" s="4">
        <f t="shared" ref="H42" si="647">H40*H41*H39</f>
        <v>3.8829022922473739</v>
      </c>
      <c r="I42" s="4">
        <f t="shared" ref="I42" si="648">I40*I41*I39</f>
        <v>13.987665824297663</v>
      </c>
      <c r="J42" s="4">
        <f t="shared" ref="J42" si="649">J40*J41*J39</f>
        <v>24.11547328686574</v>
      </c>
      <c r="K42" s="4">
        <f t="shared" ref="K42" si="650">K40*K41*K39</f>
        <v>46.191558722907196</v>
      </c>
      <c r="L42" s="4">
        <f t="shared" ref="L42" si="651">L40*L41*L39</f>
        <v>15.685235372441419</v>
      </c>
      <c r="M42" s="4">
        <f t="shared" ref="M42" si="652">M40*M41*M39</f>
        <v>0</v>
      </c>
      <c r="N42" s="4">
        <f t="shared" ref="N42" si="653">N40*N41*N39</f>
        <v>93.831044413348749</v>
      </c>
      <c r="O42" s="4">
        <f t="shared" ref="O42" si="654">O40*O41*O39</f>
        <v>7.3694209891260138</v>
      </c>
      <c r="P42" s="4">
        <f t="shared" ref="P42" si="655">P40*P41*P39</f>
        <v>64.849461132143333</v>
      </c>
      <c r="Q42" s="4">
        <f t="shared" ref="Q42" si="656">Q40*Q41*Q39</f>
        <v>30.659949553917691</v>
      </c>
      <c r="R42" s="4">
        <f t="shared" ref="R42" si="657">R40*R41*R39</f>
        <v>15.980965814086375</v>
      </c>
      <c r="S42" s="4">
        <f t="shared" ref="S42" si="658">S40*S41*S39</f>
        <v>8.2609322813695822</v>
      </c>
      <c r="T42" s="4">
        <f t="shared" ref="T42" si="659">T40*T41*T39</f>
        <v>43.09599072335093</v>
      </c>
      <c r="U42" s="4">
        <f t="shared" ref="U42" si="660">U40*U41*U39</f>
        <v>79.397862599040508</v>
      </c>
      <c r="V42" s="4">
        <f t="shared" ref="V42" si="661">V40*V41*V39</f>
        <v>7.0322394630118126</v>
      </c>
      <c r="W42" s="4">
        <f t="shared" ref="W42" si="662">W40*W41*W39</f>
        <v>18.822146258766939</v>
      </c>
      <c r="X42" s="4">
        <f t="shared" ref="X42" si="663">X40*X41*X39</f>
        <v>19.253203947612349</v>
      </c>
      <c r="Y42" s="4">
        <f t="shared" ref="Y42" si="664">Y40*Y41*Y39</f>
        <v>9.9703406040298539</v>
      </c>
      <c r="Z42" s="4">
        <f t="shared" ref="Z42" si="665">Z40*Z41*Z39</f>
        <v>5.4312206711766864</v>
      </c>
      <c r="AA42" s="4">
        <f t="shared" ref="AA42" si="666">AA40*AA41*AA39</f>
        <v>1.4422401110015401</v>
      </c>
      <c r="AB42" s="4">
        <f t="shared" ref="AB42" si="667">AB40*AB41*AB39</f>
        <v>1.9625747490983265</v>
      </c>
      <c r="AC42" s="4">
        <f t="shared" ref="AC42" si="668">AC40*AC41*AC39</f>
        <v>2.0051397323839981</v>
      </c>
      <c r="AD42" s="4">
        <f t="shared" ref="AD42" si="669">AD40*AD41*AD39</f>
        <v>11.982843869250056</v>
      </c>
      <c r="AE42" s="4">
        <f t="shared" ref="AE42" si="670">AE40*AE41*AE39</f>
        <v>2.8651286943783787</v>
      </c>
      <c r="AF42" s="4">
        <f t="shared" ref="AF42" si="671">AF40*AF41*AF39</f>
        <v>22.951754795717417</v>
      </c>
      <c r="AG42" s="4">
        <f t="shared" ref="AG42" si="672">AG40*AG41*AG39</f>
        <v>23.055452483047461</v>
      </c>
      <c r="AH42" s="4">
        <f t="shared" ref="AH42" si="673">AH40*AH41*AH39</f>
        <v>17.344398369722196</v>
      </c>
      <c r="AI42" s="4">
        <f t="shared" ref="AI42" si="674">AI40*AI41*AI39</f>
        <v>38.629308857986238</v>
      </c>
      <c r="AJ42" s="4">
        <f t="shared" ref="AJ42" si="675">AJ40*AJ41*AJ39</f>
        <v>31.278295022811687</v>
      </c>
      <c r="AK42" s="4">
        <f t="shared" ref="AK42" si="676">AK40*AK41*AK39</f>
        <v>6.1796140338536345</v>
      </c>
      <c r="AL42" s="4">
        <f t="shared" ref="AL42" si="677">AL40*AL41*AL39</f>
        <v>13.791792414896458</v>
      </c>
      <c r="AM42" s="4">
        <f t="shared" ref="AM42" si="678">AM40*AM41*AM39</f>
        <v>0.3149337170764438</v>
      </c>
      <c r="AN42" s="4">
        <f t="shared" ref="AN42" si="679">AN40*AN41*AN39</f>
        <v>3.3951390962875161</v>
      </c>
      <c r="AO42" s="4">
        <f t="shared" ref="AO42" si="680">AO40*AO41*AO39</f>
        <v>85.09739474710689</v>
      </c>
      <c r="AP42" s="4">
        <f t="shared" ref="AP42" si="681">AP40*AP41*AP39</f>
        <v>18.323765416728211</v>
      </c>
      <c r="AQ42" s="4">
        <f t="shared" ref="AQ42" si="682">AQ40*AQ41*AQ39</f>
        <v>17.480315269417403</v>
      </c>
      <c r="AR42" s="4">
        <f t="shared" ref="AR42" si="683">AR40*AR41*AR39</f>
        <v>11.276248631585881</v>
      </c>
      <c r="AS42" s="4">
        <f t="shared" ref="AS42" si="684">AS40*AS41*AS39</f>
        <v>3.8855287378670189</v>
      </c>
      <c r="AT42" s="4">
        <f t="shared" ref="AT42" si="685">AT40*AT41*AT39</f>
        <v>1.8286630943289572</v>
      </c>
      <c r="AU42" s="4">
        <f t="shared" ref="AU42" si="686">AU40*AU41*AU39</f>
        <v>3.4199955374804456</v>
      </c>
      <c r="AV42" s="4">
        <f t="shared" ref="AV42" si="687">AV40*AV41*AV39</f>
        <v>2.7871138010071959</v>
      </c>
      <c r="AW42" s="4">
        <f t="shared" ref="AW42" si="688">AW40*AW41*AW39</f>
        <v>6.1584261279896992</v>
      </c>
      <c r="AX42" s="4">
        <f t="shared" ref="AX42" si="689">AX40*AX41*AX39</f>
        <v>4.9291750629166566</v>
      </c>
      <c r="AY42" s="4">
        <f t="shared" ref="AY42" si="690">AY40*AY41*AY39</f>
        <v>3.0944265672754567</v>
      </c>
      <c r="AZ42" s="4">
        <f t="shared" ref="AZ42" si="691">AZ40*AZ41*AZ39</f>
        <v>30.9351375707862</v>
      </c>
      <c r="BA42" s="4">
        <f t="shared" ref="BA42" si="692">BA40*BA41*BA39</f>
        <v>10.549043174772869</v>
      </c>
      <c r="BB42" s="4">
        <f t="shared" ref="BB42" si="693">BB40*BB41*BB39</f>
        <v>15.50560254359462</v>
      </c>
      <c r="BC42" s="4">
        <f t="shared" ref="BC42" si="694">BC40*BC41*BC39</f>
        <v>21.676657307066449</v>
      </c>
      <c r="BD42" s="4">
        <f t="shared" ref="BD42" si="695">BD40*BD41*BD39</f>
        <v>19.342448070963695</v>
      </c>
      <c r="BE42" s="4">
        <f t="shared" ref="BE42" si="696">BE40*BE41*BE39</f>
        <v>6.4474826903212321</v>
      </c>
      <c r="BF42" s="4">
        <f t="shared" ref="BF42" si="697">BF40*BF41*BF39</f>
        <v>99.311659221496129</v>
      </c>
      <c r="BG42" s="4">
        <f t="shared" ref="BG42" si="698">BG40*BG41*BG39</f>
        <v>21.70966918142614</v>
      </c>
      <c r="BH42" s="4">
        <f t="shared" ref="BH42" si="699">BH40*BH41*BH39</f>
        <v>15.490389040314012</v>
      </c>
      <c r="BI42" s="4">
        <f t="shared" ref="BI42" si="700">BI40*BI41*BI39</f>
        <v>15.082667152393745</v>
      </c>
      <c r="BJ42" s="4">
        <f t="shared" ref="BJ42" si="701">BJ40*BJ41*BJ39</f>
        <v>10.457762155089227</v>
      </c>
      <c r="BK42" s="4">
        <f t="shared" ref="BK42" si="702">BK40*BK41*BK39</f>
        <v>17.997309734392875</v>
      </c>
      <c r="BL42" s="4">
        <f>BL40*BL41*BL39</f>
        <v>4.190154699151222</v>
      </c>
      <c r="BM42" s="4">
        <f t="shared" ref="BM42" si="703">BM40*BM41*BM39</f>
        <v>0</v>
      </c>
      <c r="BN42" s="4">
        <f t="shared" ref="BN42" si="704">BN40*BN41*BN39</f>
        <v>0.23427996026418382</v>
      </c>
      <c r="BO42" s="4">
        <f t="shared" ref="BO42" si="705">BO40*BO41*BO39</f>
        <v>3.8368144312117969</v>
      </c>
      <c r="BP42" s="4">
        <f t="shared" ref="BP42" si="706">BP40*BP41*BP39</f>
        <v>0.26884585604086664</v>
      </c>
      <c r="BQ42" s="4">
        <f t="shared" ref="BQ42" si="707">BQ40*BQ41*BQ39</f>
        <v>7.6813101725961896E-2</v>
      </c>
      <c r="BR42" s="4">
        <f t="shared" ref="BR42" si="708">BR40*BR41*BR39</f>
        <v>4.9237198206341581</v>
      </c>
      <c r="BS42" s="4">
        <f t="shared" ref="BS42" si="709">BS40*BS41*BS39</f>
        <v>0.38790616371610759</v>
      </c>
      <c r="BT42" s="4">
        <f t="shared" ref="BT42" si="710">BT40*BT41*BT39</f>
        <v>2.5079477713526561</v>
      </c>
      <c r="BU42" s="4">
        <f t="shared" ref="BU42" si="711">BU40*BU41*BU39</f>
        <v>7.4163049716416216</v>
      </c>
      <c r="BV42" s="4">
        <f t="shared" ref="BV42" si="712">BV40*BV41*BV39</f>
        <v>7.2089095969815249</v>
      </c>
      <c r="BW42" s="4">
        <f t="shared" ref="BW42" si="713">BW40*BW41*BW39</f>
        <v>3.8598583617295859</v>
      </c>
      <c r="BX42" s="4">
        <f t="shared" ref="BX42" si="714">BX40*BX41*BX39</f>
        <v>27.088140323660465</v>
      </c>
      <c r="BY42" s="4">
        <f t="shared" ref="BY42" si="715">BY40*BY41*BY39</f>
        <v>144.12442276842231</v>
      </c>
      <c r="BZ42" s="4">
        <f t="shared" ref="BZ42" si="716">BZ40*BZ41*BZ39</f>
        <v>1.2098063521839</v>
      </c>
      <c r="CA42" s="4">
        <f t="shared" ref="CA42" si="717">CA40*CA41*CA39</f>
        <v>5.0619834037408893</v>
      </c>
      <c r="CB42" s="4">
        <f t="shared" ref="CB42" si="718">CB40*CB41*CB39</f>
        <v>1.8435144414230857</v>
      </c>
      <c r="CC42" s="4">
        <f t="shared" ref="CC42" si="719">CC40*CC41*CC39</f>
        <v>1.1253119402853418</v>
      </c>
      <c r="CD42" s="4">
        <f t="shared" ref="CD42" si="720">CD40*CD41*CD39</f>
        <v>2.1930140542762122</v>
      </c>
      <c r="CE42" s="4">
        <f t="shared" ref="CE42" si="721">CE40*CE41*CE39</f>
        <v>0.4724005756146657</v>
      </c>
      <c r="CF42" s="4">
        <f t="shared" ref="CF42" si="722">CF40*CF41*CF39</f>
        <v>1.8742396821134706</v>
      </c>
      <c r="CG42" s="4">
        <f t="shared" ref="CG42" si="723">CG40*CG41*CG39</f>
        <v>3.5526059548257378</v>
      </c>
      <c r="CH42" s="4">
        <f t="shared" ref="CH42" si="724">CH40*CH41*CH39</f>
        <v>6.275630411011087</v>
      </c>
      <c r="CI42" s="4">
        <f t="shared" ref="CI42" si="725">CI40*CI41*CI39</f>
        <v>0</v>
      </c>
      <c r="CJ42" s="4">
        <f t="shared" ref="CJ42" si="726">CJ40*CJ41*CJ39</f>
        <v>6.2794710660973854</v>
      </c>
    </row>
    <row r="43" spans="2:88" ht="13.25" customHeight="1" x14ac:dyDescent="0.25">
      <c r="B43" s="31" t="s">
        <v>225</v>
      </c>
      <c r="C43" s="29" t="s">
        <v>182</v>
      </c>
      <c r="D43" s="5" t="s">
        <v>179</v>
      </c>
      <c r="E43" s="3">
        <f>E31-E33-E38-E48</f>
        <v>4333475.4000000004</v>
      </c>
      <c r="F43" s="3">
        <f t="shared" ref="F43:BQ43" si="727">F31-F33-F38-F48</f>
        <v>2721097.5</v>
      </c>
      <c r="G43" s="3">
        <f t="shared" si="727"/>
        <v>60276.959999999992</v>
      </c>
      <c r="H43" s="3">
        <f t="shared" si="727"/>
        <v>85731</v>
      </c>
      <c r="I43" s="3">
        <f t="shared" si="727"/>
        <v>323095</v>
      </c>
      <c r="J43" s="3">
        <f t="shared" si="727"/>
        <v>476339.55000000005</v>
      </c>
      <c r="K43" s="3">
        <f t="shared" si="727"/>
        <v>853290.75</v>
      </c>
      <c r="L43" s="3">
        <f t="shared" si="727"/>
        <v>561023.43999999994</v>
      </c>
      <c r="M43" s="3">
        <f t="shared" si="727"/>
        <v>287064.7</v>
      </c>
      <c r="N43" s="3">
        <f t="shared" si="727"/>
        <v>5454740.7999999998</v>
      </c>
      <c r="O43" s="3">
        <f t="shared" si="727"/>
        <v>444382</v>
      </c>
      <c r="P43" s="3">
        <f t="shared" si="727"/>
        <v>1868977.3</v>
      </c>
      <c r="Q43" s="3">
        <f t="shared" si="727"/>
        <v>388094.8</v>
      </c>
      <c r="R43" s="3">
        <f t="shared" si="727"/>
        <v>1202085.8899999999</v>
      </c>
      <c r="S43" s="3">
        <f t="shared" si="727"/>
        <v>507143.64</v>
      </c>
      <c r="T43" s="3">
        <f t="shared" si="727"/>
        <v>2217532.66</v>
      </c>
      <c r="U43" s="3">
        <f t="shared" si="727"/>
        <v>3088249.48</v>
      </c>
      <c r="V43" s="3">
        <f t="shared" si="727"/>
        <v>65209.040000000008</v>
      </c>
      <c r="W43" s="3">
        <f t="shared" si="727"/>
        <v>392805.88</v>
      </c>
      <c r="X43" s="3">
        <f t="shared" si="727"/>
        <v>930137.33000000007</v>
      </c>
      <c r="Y43" s="3">
        <f t="shared" si="727"/>
        <v>1707545.2</v>
      </c>
      <c r="Z43" s="3">
        <f t="shared" si="727"/>
        <v>964873.04499999993</v>
      </c>
      <c r="AA43" s="3">
        <f t="shared" si="727"/>
        <v>365191</v>
      </c>
      <c r="AB43" s="3">
        <f>AB31-AB33-AB38-AB48</f>
        <v>843641.6399999999</v>
      </c>
      <c r="AC43" s="3">
        <f t="shared" si="727"/>
        <v>529660</v>
      </c>
      <c r="AD43" s="3">
        <f t="shared" si="727"/>
        <v>1012419.5800000001</v>
      </c>
      <c r="AE43" s="3">
        <f t="shared" si="727"/>
        <v>830994.3</v>
      </c>
      <c r="AF43" s="3">
        <f t="shared" si="727"/>
        <v>271134</v>
      </c>
      <c r="AG43" s="3">
        <f t="shared" si="727"/>
        <v>766028</v>
      </c>
      <c r="AH43" s="3">
        <f t="shared" si="727"/>
        <v>2445948.6</v>
      </c>
      <c r="AI43" s="3">
        <f t="shared" si="727"/>
        <v>5500031.3399999999</v>
      </c>
      <c r="AJ43" s="3">
        <f t="shared" si="727"/>
        <v>1388997.92</v>
      </c>
      <c r="AK43" s="3">
        <f t="shared" si="727"/>
        <v>1356438.4</v>
      </c>
      <c r="AL43" s="3">
        <f t="shared" si="727"/>
        <v>831343.4</v>
      </c>
      <c r="AM43" s="3">
        <f t="shared" si="727"/>
        <v>1135259</v>
      </c>
      <c r="AN43" s="3">
        <f t="shared" si="727"/>
        <v>941582</v>
      </c>
      <c r="AO43" s="3">
        <f t="shared" si="727"/>
        <v>2258151.52</v>
      </c>
      <c r="AP43" s="3">
        <f t="shared" si="727"/>
        <v>2889880</v>
      </c>
      <c r="AQ43" s="3">
        <f t="shared" si="727"/>
        <v>1857056</v>
      </c>
      <c r="AR43" s="3">
        <f t="shared" si="727"/>
        <v>3374033</v>
      </c>
      <c r="AS43" s="3">
        <f t="shared" si="727"/>
        <v>705967</v>
      </c>
      <c r="AT43" s="3">
        <f t="shared" si="727"/>
        <v>254638</v>
      </c>
      <c r="AU43" s="3">
        <f t="shared" si="727"/>
        <v>228218</v>
      </c>
      <c r="AV43" s="3">
        <f t="shared" si="727"/>
        <v>164248</v>
      </c>
      <c r="AW43" s="3">
        <f t="shared" si="727"/>
        <v>159325</v>
      </c>
      <c r="AX43" s="3">
        <f t="shared" si="727"/>
        <v>730757</v>
      </c>
      <c r="AY43" s="3">
        <f t="shared" si="727"/>
        <v>80913</v>
      </c>
      <c r="AZ43" s="3">
        <f t="shared" si="727"/>
        <v>1005622</v>
      </c>
      <c r="BA43" s="3">
        <f t="shared" si="727"/>
        <v>482573</v>
      </c>
      <c r="BB43" s="3">
        <f t="shared" si="727"/>
        <v>2061432</v>
      </c>
      <c r="BC43" s="3">
        <f t="shared" si="727"/>
        <v>3143116</v>
      </c>
      <c r="BD43" s="3">
        <f t="shared" si="727"/>
        <v>2386917</v>
      </c>
      <c r="BE43" s="3">
        <f t="shared" si="727"/>
        <v>850389</v>
      </c>
      <c r="BF43" s="3">
        <f t="shared" si="727"/>
        <v>1888290</v>
      </c>
      <c r="BG43" s="3">
        <f t="shared" si="727"/>
        <v>748783</v>
      </c>
      <c r="BH43" s="3">
        <f t="shared" si="727"/>
        <v>386344</v>
      </c>
      <c r="BI43" s="3">
        <f t="shared" si="727"/>
        <v>699294</v>
      </c>
      <c r="BJ43" s="3">
        <f t="shared" si="727"/>
        <v>184750</v>
      </c>
      <c r="BK43" s="3">
        <f t="shared" si="727"/>
        <v>1036431</v>
      </c>
      <c r="BL43" s="3">
        <f t="shared" si="727"/>
        <v>394023</v>
      </c>
      <c r="BM43" s="3">
        <f t="shared" si="727"/>
        <v>67791</v>
      </c>
      <c r="BN43" s="3">
        <f t="shared" si="727"/>
        <v>281453</v>
      </c>
      <c r="BO43" s="3">
        <f t="shared" si="727"/>
        <v>330936</v>
      </c>
      <c r="BP43" s="3">
        <f t="shared" si="727"/>
        <v>225243.22</v>
      </c>
      <c r="BQ43" s="3">
        <f t="shared" si="727"/>
        <v>49057</v>
      </c>
      <c r="BR43" s="3">
        <f>BR31-BR33-BR38-BR48</f>
        <v>64369</v>
      </c>
      <c r="BS43" s="3">
        <f t="shared" ref="BS43:CJ43" si="728">BS31-BS33-BS38-BS48</f>
        <v>334080</v>
      </c>
      <c r="BT43" s="3">
        <f t="shared" si="728"/>
        <v>395559</v>
      </c>
      <c r="BU43" s="3">
        <f t="shared" si="728"/>
        <v>796423.23</v>
      </c>
      <c r="BV43" s="3">
        <f t="shared" si="728"/>
        <v>772031.56</v>
      </c>
      <c r="BW43" s="3">
        <f t="shared" si="728"/>
        <v>201138.79</v>
      </c>
      <c r="BX43" s="3">
        <f t="shared" si="728"/>
        <v>153001.20000000001</v>
      </c>
      <c r="BY43" s="3">
        <f t="shared" si="728"/>
        <v>1262051</v>
      </c>
      <c r="BZ43" s="3">
        <f t="shared" si="728"/>
        <v>811128.15999999992</v>
      </c>
      <c r="CA43" s="3">
        <f t="shared" si="728"/>
        <v>518466.58999999997</v>
      </c>
      <c r="CB43" s="3">
        <f t="shared" si="728"/>
        <v>279224.34999999998</v>
      </c>
      <c r="CC43" s="3">
        <f t="shared" si="728"/>
        <v>90458</v>
      </c>
      <c r="CD43" s="3">
        <f t="shared" si="728"/>
        <v>24423</v>
      </c>
      <c r="CE43" s="3">
        <f t="shared" si="728"/>
        <v>84415</v>
      </c>
      <c r="CF43" s="3">
        <f t="shared" si="728"/>
        <v>223075</v>
      </c>
      <c r="CG43" s="3">
        <f t="shared" si="728"/>
        <v>154218</v>
      </c>
      <c r="CH43" s="3">
        <f t="shared" si="728"/>
        <v>334672</v>
      </c>
      <c r="CI43" s="3">
        <f t="shared" si="728"/>
        <v>81123</v>
      </c>
      <c r="CJ43" s="3">
        <f t="shared" si="728"/>
        <v>1429115</v>
      </c>
    </row>
    <row r="44" spans="2:88" x14ac:dyDescent="0.25">
      <c r="B44" s="32"/>
      <c r="C44" s="30"/>
      <c r="D44" s="5" t="s">
        <v>180</v>
      </c>
      <c r="E44" s="15">
        <f>E43/10000</f>
        <v>433.34754000000004</v>
      </c>
      <c r="F44" s="15">
        <f t="shared" ref="F44" si="729">F43/10000</f>
        <v>272.10975000000002</v>
      </c>
      <c r="G44" s="15">
        <f t="shared" ref="G44" si="730">G43/10000</f>
        <v>6.0276959999999988</v>
      </c>
      <c r="H44" s="15">
        <f t="shared" ref="H44" si="731">H43/10000</f>
        <v>8.5731000000000002</v>
      </c>
      <c r="I44" s="15">
        <f t="shared" ref="I44" si="732">I43/10000</f>
        <v>32.3095</v>
      </c>
      <c r="J44" s="15">
        <f t="shared" ref="J44" si="733">J43/10000</f>
        <v>47.633955000000007</v>
      </c>
      <c r="K44" s="15">
        <f t="shared" ref="K44" si="734">K43/10000</f>
        <v>85.329075000000003</v>
      </c>
      <c r="L44" s="15">
        <f t="shared" ref="L44" si="735">L43/10000</f>
        <v>56.102343999999995</v>
      </c>
      <c r="M44" s="15">
        <f t="shared" ref="M44" si="736">M43/10000</f>
        <v>28.706469999999999</v>
      </c>
      <c r="N44" s="15">
        <f t="shared" ref="N44" si="737">N43/10000</f>
        <v>545.47407999999996</v>
      </c>
      <c r="O44" s="15">
        <f t="shared" ref="O44" si="738">O43/10000</f>
        <v>44.438200000000002</v>
      </c>
      <c r="P44" s="15">
        <f t="shared" ref="P44" si="739">P43/10000</f>
        <v>186.89773</v>
      </c>
      <c r="Q44" s="15">
        <f t="shared" ref="Q44" si="740">Q43/10000</f>
        <v>38.809480000000001</v>
      </c>
      <c r="R44" s="15">
        <f t="shared" ref="R44" si="741">R43/10000</f>
        <v>120.20858899999999</v>
      </c>
      <c r="S44" s="15">
        <f t="shared" ref="S44" si="742">S43/10000</f>
        <v>50.714364000000003</v>
      </c>
      <c r="T44" s="15">
        <f t="shared" ref="T44" si="743">T43/10000</f>
        <v>221.75326600000002</v>
      </c>
      <c r="U44" s="15">
        <f t="shared" ref="U44" si="744">U43/10000</f>
        <v>308.82494800000001</v>
      </c>
      <c r="V44" s="15">
        <f t="shared" ref="V44" si="745">V43/10000</f>
        <v>6.5209040000000007</v>
      </c>
      <c r="W44" s="15">
        <f t="shared" ref="W44" si="746">W43/10000</f>
        <v>39.280588000000002</v>
      </c>
      <c r="X44" s="15">
        <f t="shared" ref="X44" si="747">X43/10000</f>
        <v>93.013733000000002</v>
      </c>
      <c r="Y44" s="15">
        <f t="shared" ref="Y44" si="748">Y43/10000</f>
        <v>170.75451999999999</v>
      </c>
      <c r="Z44" s="15">
        <f t="shared" ref="Z44" si="749">Z43/10000</f>
        <v>96.487304499999993</v>
      </c>
      <c r="AA44" s="15">
        <f t="shared" ref="AA44" si="750">AA43/10000</f>
        <v>36.519100000000002</v>
      </c>
      <c r="AB44" s="15">
        <f t="shared" ref="AB44" si="751">AB43/10000</f>
        <v>84.364163999999988</v>
      </c>
      <c r="AC44" s="15">
        <f t="shared" ref="AC44" si="752">AC43/10000</f>
        <v>52.966000000000001</v>
      </c>
      <c r="AD44" s="15">
        <f t="shared" ref="AD44" si="753">AD43/10000</f>
        <v>101.24195800000001</v>
      </c>
      <c r="AE44" s="15">
        <f t="shared" ref="AE44" si="754">AE43/10000</f>
        <v>83.099429999999998</v>
      </c>
      <c r="AF44" s="15">
        <f t="shared" ref="AF44" si="755">AF43/10000</f>
        <v>27.113399999999999</v>
      </c>
      <c r="AG44" s="15">
        <f t="shared" ref="AG44" si="756">AG43/10000</f>
        <v>76.602800000000002</v>
      </c>
      <c r="AH44" s="15">
        <f t="shared" ref="AH44" si="757">AH43/10000</f>
        <v>244.59486000000001</v>
      </c>
      <c r="AI44" s="15">
        <f t="shared" ref="AI44" si="758">AI43/10000</f>
        <v>550.00313399999993</v>
      </c>
      <c r="AJ44" s="15">
        <f t="shared" ref="AJ44" si="759">AJ43/10000</f>
        <v>138.89979199999999</v>
      </c>
      <c r="AK44" s="15">
        <f t="shared" ref="AK44" si="760">AK43/10000</f>
        <v>135.64383999999998</v>
      </c>
      <c r="AL44" s="15">
        <f t="shared" ref="AL44" si="761">AL43/10000</f>
        <v>83.134340000000009</v>
      </c>
      <c r="AM44" s="15">
        <f t="shared" ref="AM44" si="762">AM43/10000</f>
        <v>113.52589999999999</v>
      </c>
      <c r="AN44" s="15">
        <f t="shared" ref="AN44" si="763">AN43/10000</f>
        <v>94.158199999999994</v>
      </c>
      <c r="AO44" s="15">
        <f t="shared" ref="AO44" si="764">AO43/10000</f>
        <v>225.81515200000001</v>
      </c>
      <c r="AP44" s="15">
        <f t="shared" ref="AP44" si="765">AP43/10000</f>
        <v>288.988</v>
      </c>
      <c r="AQ44" s="15">
        <f t="shared" ref="AQ44" si="766">AQ43/10000</f>
        <v>185.7056</v>
      </c>
      <c r="AR44" s="15">
        <f t="shared" ref="AR44" si="767">AR43/10000</f>
        <v>337.4033</v>
      </c>
      <c r="AS44" s="15">
        <f t="shared" ref="AS44" si="768">AS43/10000</f>
        <v>70.596699999999998</v>
      </c>
      <c r="AT44" s="15">
        <f t="shared" ref="AT44" si="769">AT43/10000</f>
        <v>25.463799999999999</v>
      </c>
      <c r="AU44" s="15">
        <f t="shared" ref="AU44" si="770">AU43/10000</f>
        <v>22.8218</v>
      </c>
      <c r="AV44" s="15">
        <f t="shared" ref="AV44" si="771">AV43/10000</f>
        <v>16.424800000000001</v>
      </c>
      <c r="AW44" s="15">
        <f t="shared" ref="AW44" si="772">AW43/10000</f>
        <v>15.932499999999999</v>
      </c>
      <c r="AX44" s="15">
        <f t="shared" ref="AX44" si="773">AX43/10000</f>
        <v>73.075699999999998</v>
      </c>
      <c r="AY44" s="15">
        <f t="shared" ref="AY44" si="774">AY43/10000</f>
        <v>8.0913000000000004</v>
      </c>
      <c r="AZ44" s="15">
        <f t="shared" ref="AZ44" si="775">AZ43/10000</f>
        <v>100.5622</v>
      </c>
      <c r="BA44" s="15">
        <f t="shared" ref="BA44" si="776">BA43/10000</f>
        <v>48.257300000000001</v>
      </c>
      <c r="BB44" s="15">
        <f t="shared" ref="BB44" si="777">BB43/10000</f>
        <v>206.14320000000001</v>
      </c>
      <c r="BC44" s="15">
        <f t="shared" ref="BC44" si="778">BC43/10000</f>
        <v>314.3116</v>
      </c>
      <c r="BD44" s="15">
        <f t="shared" ref="BD44" si="779">BD43/10000</f>
        <v>238.6917</v>
      </c>
      <c r="BE44" s="15">
        <f t="shared" ref="BE44" si="780">BE43/10000</f>
        <v>85.038899999999998</v>
      </c>
      <c r="BF44" s="15">
        <f t="shared" ref="BF44" si="781">BF43/10000</f>
        <v>188.82900000000001</v>
      </c>
      <c r="BG44" s="15">
        <f t="shared" ref="BG44" si="782">BG43/10000</f>
        <v>74.878299999999996</v>
      </c>
      <c r="BH44" s="15">
        <f t="shared" ref="BH44" si="783">BH43/10000</f>
        <v>38.634399999999999</v>
      </c>
      <c r="BI44" s="15">
        <f t="shared" ref="BI44" si="784">BI43/10000</f>
        <v>69.929400000000001</v>
      </c>
      <c r="BJ44" s="15">
        <f t="shared" ref="BJ44" si="785">BJ43/10000</f>
        <v>18.475000000000001</v>
      </c>
      <c r="BK44" s="15">
        <f t="shared" ref="BK44" si="786">BK43/10000</f>
        <v>103.6431</v>
      </c>
      <c r="BL44" s="15">
        <f t="shared" ref="BL44" si="787">BL43/10000</f>
        <v>39.402299999999997</v>
      </c>
      <c r="BM44" s="15">
        <f t="shared" ref="BM44" si="788">BM43/10000</f>
        <v>6.7790999999999997</v>
      </c>
      <c r="BN44" s="15">
        <f t="shared" ref="BN44" si="789">BN43/10000</f>
        <v>28.145299999999999</v>
      </c>
      <c r="BO44" s="15">
        <f t="shared" ref="BO44" si="790">BO43/10000</f>
        <v>33.093600000000002</v>
      </c>
      <c r="BP44" s="15">
        <f t="shared" ref="BP44" si="791">BP43/10000</f>
        <v>22.524322000000002</v>
      </c>
      <c r="BQ44" s="15">
        <f t="shared" ref="BQ44" si="792">BQ43/10000</f>
        <v>4.9057000000000004</v>
      </c>
      <c r="BR44" s="15">
        <f>BR43/10000</f>
        <v>6.4368999999999996</v>
      </c>
      <c r="BS44" s="15">
        <f t="shared" ref="BS44" si="793">BS43/10000</f>
        <v>33.408000000000001</v>
      </c>
      <c r="BT44" s="15">
        <f t="shared" ref="BT44" si="794">BT43/10000</f>
        <v>39.555900000000001</v>
      </c>
      <c r="BU44" s="15">
        <f t="shared" ref="BU44" si="795">BU43/10000</f>
        <v>79.642323000000005</v>
      </c>
      <c r="BV44" s="15">
        <f t="shared" ref="BV44" si="796">BV43/10000</f>
        <v>77.203156000000007</v>
      </c>
      <c r="BW44" s="15">
        <f t="shared" ref="BW44" si="797">BW43/10000</f>
        <v>20.113879000000001</v>
      </c>
      <c r="BX44" s="15">
        <f t="shared" ref="BX44" si="798">BX43/10000</f>
        <v>15.300120000000001</v>
      </c>
      <c r="BY44" s="15">
        <f t="shared" ref="BY44" si="799">BY43/10000</f>
        <v>126.2051</v>
      </c>
      <c r="BZ44" s="15">
        <f t="shared" ref="BZ44" si="800">BZ43/10000</f>
        <v>81.112815999999995</v>
      </c>
      <c r="CA44" s="15">
        <f t="shared" ref="CA44" si="801">CA43/10000</f>
        <v>51.846658999999995</v>
      </c>
      <c r="CB44" s="15">
        <f t="shared" ref="CB44" si="802">CB43/10000</f>
        <v>27.922434999999997</v>
      </c>
      <c r="CC44" s="15">
        <f t="shared" ref="CC44" si="803">CC43/10000</f>
        <v>9.0457999999999998</v>
      </c>
      <c r="CD44" s="15">
        <f t="shared" ref="CD44" si="804">CD43/10000</f>
        <v>2.4422999999999999</v>
      </c>
      <c r="CE44" s="15">
        <f t="shared" ref="CE44" si="805">CE43/10000</f>
        <v>8.4414999999999996</v>
      </c>
      <c r="CF44" s="15">
        <f t="shared" ref="CF44" si="806">CF43/10000</f>
        <v>22.307500000000001</v>
      </c>
      <c r="CG44" s="15">
        <f t="shared" ref="CG44" si="807">CG43/10000</f>
        <v>15.421799999999999</v>
      </c>
      <c r="CH44" s="15">
        <f t="shared" ref="CH44" si="808">CH43/10000</f>
        <v>33.467199999999998</v>
      </c>
      <c r="CI44" s="15">
        <f t="shared" ref="CI44" si="809">CI43/10000</f>
        <v>8.1122999999999994</v>
      </c>
      <c r="CJ44" s="15">
        <f t="shared" ref="CJ44" si="810">CJ43/10000</f>
        <v>142.91149999999999</v>
      </c>
    </row>
    <row r="45" spans="2:88" x14ac:dyDescent="0.25">
      <c r="B45" s="32"/>
      <c r="C45" s="6" t="s">
        <v>218</v>
      </c>
      <c r="D45" s="5" t="s">
        <v>219</v>
      </c>
      <c r="E45" s="4">
        <f>2.778*(('äravoolu parameetrid'!$E$4*('äravoolu parameetrid'!$E$6^'äravoolu parameetrid'!$F$4))/('äravoolu parameetrid'!$E$19^'äravoolu parameetrid'!$G$4))</f>
        <v>101.42335520404643</v>
      </c>
      <c r="F45" s="4">
        <f>2.778*(('äravoolu parameetrid'!$E$4*('äravoolu parameetrid'!$E$7^'äravoolu parameetrid'!$F$4))/('äravoolu parameetrid'!$E$19^'äravoolu parameetrid'!$G$4))</f>
        <v>128.02183620993651</v>
      </c>
      <c r="G45" s="4">
        <f>2.778*(('äravoolu parameetrid'!$E$4*('äravoolu parameetrid'!$E$7^'äravoolu parameetrid'!$F$4))/('äravoolu parameetrid'!$E$19^'äravoolu parameetrid'!$G$4))</f>
        <v>128.02183620993651</v>
      </c>
      <c r="H45" s="4">
        <f>2.778*(('äravoolu parameetrid'!$E$4*('äravoolu parameetrid'!$E$7^'äravoolu parameetrid'!$F$4))/('äravoolu parameetrid'!$E$19^'äravoolu parameetrid'!$G$4))</f>
        <v>128.02183620993651</v>
      </c>
      <c r="I45" s="4">
        <f>2.778*(('äravoolu parameetrid'!$E$4*('äravoolu parameetrid'!$E$7^'äravoolu parameetrid'!$F$4))/('äravoolu parameetrid'!$E$19^'äravoolu parameetrid'!$G$4))</f>
        <v>128.02183620993651</v>
      </c>
      <c r="J45" s="4">
        <f>2.778*(('äravoolu parameetrid'!$E$4*('äravoolu parameetrid'!$E$7^'äravoolu parameetrid'!$F$4))/('äravoolu parameetrid'!$E$19^'äravoolu parameetrid'!$G$4))</f>
        <v>128.02183620993651</v>
      </c>
      <c r="K45" s="4">
        <f>2.778*(('äravoolu parameetrid'!$E$4*('äravoolu parameetrid'!$E$7^'äravoolu parameetrid'!$F$4))/('äravoolu parameetrid'!$E$19^'äravoolu parameetrid'!$G$4))</f>
        <v>128.02183620993651</v>
      </c>
      <c r="L45" s="4">
        <f>2.778*(('äravoolu parameetrid'!$E$4*('äravoolu parameetrid'!$E$7^'äravoolu parameetrid'!$F$4))/('äravoolu parameetrid'!$E$19^'äravoolu parameetrid'!$G$4))</f>
        <v>128.02183620993651</v>
      </c>
      <c r="M45" s="4">
        <f>2.778*(('äravoolu parameetrid'!$E$4*('äravoolu parameetrid'!$E$7^'äravoolu parameetrid'!$F$4))/('äravoolu parameetrid'!$E$19^'äravoolu parameetrid'!$G$4))</f>
        <v>128.02183620993651</v>
      </c>
      <c r="N45" s="4">
        <f>2.778*(('äravoolu parameetrid'!$E$4*('äravoolu parameetrid'!$E$7^'äravoolu parameetrid'!$F$4))/('äravoolu parameetrid'!$E$19^'äravoolu parameetrid'!$G$4))</f>
        <v>128.02183620993651</v>
      </c>
      <c r="O45" s="4">
        <f>2.778*(('äravoolu parameetrid'!$E$4*('äravoolu parameetrid'!$E$6^'äravoolu parameetrid'!$F$4))/('äravoolu parameetrid'!$E$19^'äravoolu parameetrid'!$G$4))</f>
        <v>101.42335520404643</v>
      </c>
      <c r="P45" s="4">
        <f>2.778*(('äravoolu parameetrid'!$E$4*('äravoolu parameetrid'!$E$7^'äravoolu parameetrid'!$F$4))/('äravoolu parameetrid'!$E$19^'äravoolu parameetrid'!$G$4))</f>
        <v>128.02183620993651</v>
      </c>
      <c r="Q45" s="4">
        <f>2.778*(('äravoolu parameetrid'!$E$4*('äravoolu parameetrid'!$E$7^'äravoolu parameetrid'!$F$4))/('äravoolu parameetrid'!$E$19^'äravoolu parameetrid'!$G$4))</f>
        <v>128.02183620993651</v>
      </c>
      <c r="R45" s="4">
        <f>2.778*(('äravoolu parameetrid'!$E$4*('äravoolu parameetrid'!$E$7^'äravoolu parameetrid'!$F$4))/('äravoolu parameetrid'!$E$19^'äravoolu parameetrid'!$G$4))</f>
        <v>128.02183620993651</v>
      </c>
      <c r="S45" s="4">
        <f>2.778*(('äravoolu parameetrid'!$E$4*('äravoolu parameetrid'!$E$6^'äravoolu parameetrid'!$F$4))/('äravoolu parameetrid'!$E$19^'äravoolu parameetrid'!$G$4))</f>
        <v>101.42335520404643</v>
      </c>
      <c r="T45" s="4">
        <f>2.778*(('äravoolu parameetrid'!$E$4*('äravoolu parameetrid'!$E$7^'äravoolu parameetrid'!$F$4))/('äravoolu parameetrid'!$E$19^'äravoolu parameetrid'!$G$4))</f>
        <v>128.02183620993651</v>
      </c>
      <c r="U45" s="4">
        <f>2.778*(('äravoolu parameetrid'!$E$4*('äravoolu parameetrid'!$E$7^'äravoolu parameetrid'!$F$4))/('äravoolu parameetrid'!$E$19^'äravoolu parameetrid'!$G$4))</f>
        <v>128.02183620993651</v>
      </c>
      <c r="V45" s="4">
        <f>2.778*(('äravoolu parameetrid'!$E$4*('äravoolu parameetrid'!$E$7^'äravoolu parameetrid'!$F$4))/('äravoolu parameetrid'!$E$19^'äravoolu parameetrid'!$G$4))</f>
        <v>128.02183620993651</v>
      </c>
      <c r="W45" s="4">
        <f>2.778*(('äravoolu parameetrid'!$E$4*('äravoolu parameetrid'!$E$6^'äravoolu parameetrid'!$F$4))/('äravoolu parameetrid'!$E$19^'äravoolu parameetrid'!$G$4))</f>
        <v>101.42335520404643</v>
      </c>
      <c r="X45" s="4">
        <f>2.778*(('äravoolu parameetrid'!$E$4*('äravoolu parameetrid'!$E$7^'äravoolu parameetrid'!$F$4))/('äravoolu parameetrid'!$E$19^'äravoolu parameetrid'!$G$4))</f>
        <v>128.02183620993651</v>
      </c>
      <c r="Y45" s="4">
        <f>2.778*(('äravoolu parameetrid'!$E$4*('äravoolu parameetrid'!$E$7^'äravoolu parameetrid'!$F$4))/('äravoolu parameetrid'!$E$19^'äravoolu parameetrid'!$G$4))</f>
        <v>128.02183620993651</v>
      </c>
      <c r="Z45" s="4">
        <f>2.778*(('äravoolu parameetrid'!$E$4*('äravoolu parameetrid'!$E$6^'äravoolu parameetrid'!$F$4))/('äravoolu parameetrid'!$E$19^'äravoolu parameetrid'!$G$4))</f>
        <v>101.42335520404643</v>
      </c>
      <c r="AA45" s="4">
        <f>2.778*(('äravoolu parameetrid'!$E$4*('äravoolu parameetrid'!$E$6^'äravoolu parameetrid'!$F$4))/('äravoolu parameetrid'!$E$19^'äravoolu parameetrid'!$G$4))</f>
        <v>101.42335520404643</v>
      </c>
      <c r="AB45" s="4">
        <f>2.778*(('äravoolu parameetrid'!$E$4*('äravoolu parameetrid'!$E$7^'äravoolu parameetrid'!$F$4))/('äravoolu parameetrid'!$E$19^'äravoolu parameetrid'!$G$4))</f>
        <v>128.02183620993651</v>
      </c>
      <c r="AC45" s="4">
        <f>2.778*(('äravoolu parameetrid'!$E$4*('äravoolu parameetrid'!$E$6^'äravoolu parameetrid'!$F$4))/('äravoolu parameetrid'!$E$19^'äravoolu parameetrid'!$G$4))</f>
        <v>101.42335520404643</v>
      </c>
      <c r="AD45" s="4">
        <f>2.778*(('äravoolu parameetrid'!$E$4*('äravoolu parameetrid'!$E$7^'äravoolu parameetrid'!$F$4))/('äravoolu parameetrid'!$E$19^'äravoolu parameetrid'!$G$4))</f>
        <v>128.02183620993651</v>
      </c>
      <c r="AE45" s="4">
        <f>2.778*(('äravoolu parameetrid'!$E$4*('äravoolu parameetrid'!$E$7^'äravoolu parameetrid'!$F$4))/('äravoolu parameetrid'!$E$19^'äravoolu parameetrid'!$G$4))</f>
        <v>128.02183620993651</v>
      </c>
      <c r="AF45" s="4">
        <f>2.778*(('äravoolu parameetrid'!$E$4*('äravoolu parameetrid'!$E$7^'äravoolu parameetrid'!$F$4))/('äravoolu parameetrid'!$E$19^'äravoolu parameetrid'!$G$4))</f>
        <v>128.02183620993651</v>
      </c>
      <c r="AG45" s="4">
        <f>2.778*(('äravoolu parameetrid'!$E$4*('äravoolu parameetrid'!$E$7^'äravoolu parameetrid'!$F$4))/('äravoolu parameetrid'!$E$19^'äravoolu parameetrid'!$G$4))</f>
        <v>128.02183620993651</v>
      </c>
      <c r="AH45" s="4">
        <f>2.778*(('äravoolu parameetrid'!$E$4*('äravoolu parameetrid'!$E$7^'äravoolu parameetrid'!$F$4))/('äravoolu parameetrid'!$E$19^'äravoolu parameetrid'!$G$4))</f>
        <v>128.02183620993651</v>
      </c>
      <c r="AI45" s="4">
        <f>2.778*(('äravoolu parameetrid'!$E$4*('äravoolu parameetrid'!$E$7^'äravoolu parameetrid'!$F$4))/('äravoolu parameetrid'!$E$19^'äravoolu parameetrid'!$G$4))</f>
        <v>128.02183620993651</v>
      </c>
      <c r="AJ45" s="4">
        <f>2.778*(('äravoolu parameetrid'!$E$4*('äravoolu parameetrid'!$E$7^'äravoolu parameetrid'!$F$4))/('äravoolu parameetrid'!$E$19^'äravoolu parameetrid'!$G$4))</f>
        <v>128.02183620993651</v>
      </c>
      <c r="AK45" s="4">
        <f>2.778*(('äravoolu parameetrid'!$E$4*('äravoolu parameetrid'!$E$7^'äravoolu parameetrid'!$F$4))/('äravoolu parameetrid'!$E$19^'äravoolu parameetrid'!$G$4))</f>
        <v>128.02183620993651</v>
      </c>
      <c r="AL45" s="4">
        <f>2.778*(('äravoolu parameetrid'!$E$4*('äravoolu parameetrid'!$E$7^'äravoolu parameetrid'!$F$4))/('äravoolu parameetrid'!$E$19^'äravoolu parameetrid'!$G$4))</f>
        <v>128.02183620993651</v>
      </c>
      <c r="AM45" s="4">
        <f>2.778*(('äravoolu parameetrid'!$E$4*('äravoolu parameetrid'!$E$7^'äravoolu parameetrid'!$F$4))/('äravoolu parameetrid'!$E$19^'äravoolu parameetrid'!$G$4))</f>
        <v>128.02183620993651</v>
      </c>
      <c r="AN45" s="4">
        <f>2.778*(('äravoolu parameetrid'!$E$4*('äravoolu parameetrid'!$E$7^'äravoolu parameetrid'!$F$4))/('äravoolu parameetrid'!$E$19^'äravoolu parameetrid'!$G$4))</f>
        <v>128.02183620993651</v>
      </c>
      <c r="AO45" s="4">
        <f>2.778*(('äravoolu parameetrid'!$E$4*('äravoolu parameetrid'!$E$7^'äravoolu parameetrid'!$F$4))/('äravoolu parameetrid'!$E$19^'äravoolu parameetrid'!$G$4))</f>
        <v>128.02183620993651</v>
      </c>
      <c r="AP45" s="4">
        <f>2.778*(('äravoolu parameetrid'!$E$4*('äravoolu parameetrid'!$E$7^'äravoolu parameetrid'!$F$4))/('äravoolu parameetrid'!$E$19^'äravoolu parameetrid'!$G$4))</f>
        <v>128.02183620993651</v>
      </c>
      <c r="AQ45" s="4">
        <f>2.778*(('äravoolu parameetrid'!$E$4*('äravoolu parameetrid'!$E$6^'äravoolu parameetrid'!$F$4))/('äravoolu parameetrid'!$E$19^'äravoolu parameetrid'!$G$4))</f>
        <v>101.42335520404643</v>
      </c>
      <c r="AR45" s="4">
        <f>2.778*(('äravoolu parameetrid'!$E$4*('äravoolu parameetrid'!$E$6^'äravoolu parameetrid'!$F$4))/('äravoolu parameetrid'!$E$19^'äravoolu parameetrid'!$G$4))</f>
        <v>101.42335520404643</v>
      </c>
      <c r="AS45" s="4">
        <f>2.778*(('äravoolu parameetrid'!$E$4*('äravoolu parameetrid'!$E$6^'äravoolu parameetrid'!$F$4))/('äravoolu parameetrid'!$E$19^'äravoolu parameetrid'!$G$4))</f>
        <v>101.42335520404643</v>
      </c>
      <c r="AT45" s="4">
        <f>2.778*(('äravoolu parameetrid'!$E$4*('äravoolu parameetrid'!$E$6^'äravoolu parameetrid'!$F$4))/('äravoolu parameetrid'!$E$19^'äravoolu parameetrid'!$G$4))</f>
        <v>101.42335520404643</v>
      </c>
      <c r="AU45" s="4">
        <f>2.778*(('äravoolu parameetrid'!$E$4*('äravoolu parameetrid'!$E$6^'äravoolu parameetrid'!$F$4))/('äravoolu parameetrid'!$E$19^'äravoolu parameetrid'!$G$4))</f>
        <v>101.42335520404643</v>
      </c>
      <c r="AV45" s="4">
        <f>2.778*(('äravoolu parameetrid'!$E$4*('äravoolu parameetrid'!$E$6^'äravoolu parameetrid'!$F$4))/('äravoolu parameetrid'!$E$19^'äravoolu parameetrid'!$G$4))</f>
        <v>101.42335520404643</v>
      </c>
      <c r="AW45" s="4">
        <f>2.778*(('äravoolu parameetrid'!$E$4*('äravoolu parameetrid'!$E$6^'äravoolu parameetrid'!$F$4))/('äravoolu parameetrid'!$E$19^'äravoolu parameetrid'!$G$4))</f>
        <v>101.42335520404643</v>
      </c>
      <c r="AX45" s="4">
        <f>2.778*(('äravoolu parameetrid'!$E$4*('äravoolu parameetrid'!$E$6^'äravoolu parameetrid'!$F$4))/('äravoolu parameetrid'!$E$19^'äravoolu parameetrid'!$G$4))</f>
        <v>101.42335520404643</v>
      </c>
      <c r="AY45" s="4">
        <f>2.778*(('äravoolu parameetrid'!$E$4*('äravoolu parameetrid'!$E$6^'äravoolu parameetrid'!$F$4))/('äravoolu parameetrid'!$E$19^'äravoolu parameetrid'!$G$4))</f>
        <v>101.42335520404643</v>
      </c>
      <c r="AZ45" s="4">
        <f>2.778*(('äravoolu parameetrid'!$E$4*('äravoolu parameetrid'!$E$6^'äravoolu parameetrid'!$F$4))/('äravoolu parameetrid'!$E$19^'äravoolu parameetrid'!$G$4))</f>
        <v>101.42335520404643</v>
      </c>
      <c r="BA45" s="4">
        <f>2.778*(('äravoolu parameetrid'!$E$4*('äravoolu parameetrid'!$E$7^'äravoolu parameetrid'!$F$4))/('äravoolu parameetrid'!$E$19^'äravoolu parameetrid'!$G$4))</f>
        <v>128.02183620993651</v>
      </c>
      <c r="BB45" s="4">
        <f>2.778*(('äravoolu parameetrid'!$E$4*('äravoolu parameetrid'!$E$7^'äravoolu parameetrid'!$F$4))/('äravoolu parameetrid'!$E$19^'äravoolu parameetrid'!$G$4))</f>
        <v>128.02183620993651</v>
      </c>
      <c r="BC45" s="4">
        <f>2.778*(('äravoolu parameetrid'!$E$4*('äravoolu parameetrid'!$E$7^'äravoolu parameetrid'!$F$4))/('äravoolu parameetrid'!$E$19^'äravoolu parameetrid'!$G$4))</f>
        <v>128.02183620993651</v>
      </c>
      <c r="BD45" s="4">
        <f>2.778*(('äravoolu parameetrid'!$E$4*('äravoolu parameetrid'!$E$7^'äravoolu parameetrid'!$F$4))/('äravoolu parameetrid'!$E$19^'äravoolu parameetrid'!$G$4))</f>
        <v>128.02183620993651</v>
      </c>
      <c r="BE45" s="4">
        <f>2.778*(('äravoolu parameetrid'!$E$4*('äravoolu parameetrid'!$E$7^'äravoolu parameetrid'!$F$4))/('äravoolu parameetrid'!$E$19^'äravoolu parameetrid'!$G$4))</f>
        <v>128.02183620993651</v>
      </c>
      <c r="BF45" s="4">
        <f>2.778*(('äravoolu parameetrid'!$E$4*('äravoolu parameetrid'!$E$7^'äravoolu parameetrid'!$F$4))/('äravoolu parameetrid'!$E$19^'äravoolu parameetrid'!$G$4))</f>
        <v>128.02183620993651</v>
      </c>
      <c r="BG45" s="4">
        <f>2.778*(('äravoolu parameetrid'!$E$4*('äravoolu parameetrid'!$E$7^'äravoolu parameetrid'!$F$4))/('äravoolu parameetrid'!$E$19^'äravoolu parameetrid'!$G$4))</f>
        <v>128.02183620993651</v>
      </c>
      <c r="BH45" s="4">
        <f>2.778*(('äravoolu parameetrid'!$E$4*('äravoolu parameetrid'!$E$6^'äravoolu parameetrid'!$F$4))/('äravoolu parameetrid'!$E$19^'äravoolu parameetrid'!$G$4))</f>
        <v>101.42335520404643</v>
      </c>
      <c r="BI45" s="4">
        <f>2.778*(('äravoolu parameetrid'!$E$4*('äravoolu parameetrid'!$E$6^'äravoolu parameetrid'!$F$4))/('äravoolu parameetrid'!$E$19^'äravoolu parameetrid'!$G$4))</f>
        <v>101.42335520404643</v>
      </c>
      <c r="BJ45" s="4">
        <f>2.778*(('äravoolu parameetrid'!$E$4*('äravoolu parameetrid'!$E$6^'äravoolu parameetrid'!$F$4))/('äravoolu parameetrid'!$E$19^'äravoolu parameetrid'!$G$4))</f>
        <v>101.42335520404643</v>
      </c>
      <c r="BK45" s="4">
        <f>2.778*(('äravoolu parameetrid'!$E$4*('äravoolu parameetrid'!$E$7^'äravoolu parameetrid'!$F$4))/('äravoolu parameetrid'!$E$19^'äravoolu parameetrid'!$G$4))</f>
        <v>128.02183620993651</v>
      </c>
      <c r="BL45" s="4">
        <f>2.778*(('äravoolu parameetrid'!$E$4*('äravoolu parameetrid'!$E$7^'äravoolu parameetrid'!$F$4))/('äravoolu parameetrid'!$E$19^'äravoolu parameetrid'!$G$4))</f>
        <v>128.02183620993651</v>
      </c>
      <c r="BM45" s="4">
        <f>2.778*(('äravoolu parameetrid'!$E$4*('äravoolu parameetrid'!$E$7^'äravoolu parameetrid'!$F$4))/('äravoolu parameetrid'!$E$19^'äravoolu parameetrid'!$G$4))</f>
        <v>128.02183620993651</v>
      </c>
      <c r="BN45" s="4">
        <f>2.778*(('äravoolu parameetrid'!$E$4*('äravoolu parameetrid'!$E$7^'äravoolu parameetrid'!$F$4))/('äravoolu parameetrid'!$E$19^'äravoolu parameetrid'!$G$4))</f>
        <v>128.02183620993651</v>
      </c>
      <c r="BO45" s="4">
        <f>2.778*(('äravoolu parameetrid'!$E$4*('äravoolu parameetrid'!$E$7^'äravoolu parameetrid'!$F$4))/('äravoolu parameetrid'!$E$19^'äravoolu parameetrid'!$G$4))</f>
        <v>128.02183620993651</v>
      </c>
      <c r="BP45" s="4">
        <f>2.778*(('äravoolu parameetrid'!$E$4*('äravoolu parameetrid'!$E$7^'äravoolu parameetrid'!$F$4))/('äravoolu parameetrid'!$E$19^'äravoolu parameetrid'!$G$4))</f>
        <v>128.02183620993651</v>
      </c>
      <c r="BQ45" s="4">
        <f>2.778*(('äravoolu parameetrid'!$E$4*('äravoolu parameetrid'!$E$7^'äravoolu parameetrid'!$F$4))/('äravoolu parameetrid'!$E$19^'äravoolu parameetrid'!$G$4))</f>
        <v>128.02183620993651</v>
      </c>
      <c r="BR45" s="4">
        <f>2.778*(('äravoolu parameetrid'!$E$4*('äravoolu parameetrid'!$E$7^'äravoolu parameetrid'!$F$4))/('äravoolu parameetrid'!$E$19^'äravoolu parameetrid'!$G$4))</f>
        <v>128.02183620993651</v>
      </c>
      <c r="BS45" s="4">
        <f>2.778*(('äravoolu parameetrid'!$E$4*('äravoolu parameetrid'!$E$7^'äravoolu parameetrid'!$F$4))/('äravoolu parameetrid'!$E$19^'äravoolu parameetrid'!$G$4))</f>
        <v>128.02183620993651</v>
      </c>
      <c r="BT45" s="4">
        <f>2.778*(('äravoolu parameetrid'!$E$4*('äravoolu parameetrid'!$E$7^'äravoolu parameetrid'!$F$4))/('äravoolu parameetrid'!$E$19^'äravoolu parameetrid'!$G$4))</f>
        <v>128.02183620993651</v>
      </c>
      <c r="BU45" s="4">
        <f>2.778*(('äravoolu parameetrid'!$E$4*('äravoolu parameetrid'!$E$7^'äravoolu parameetrid'!$F$4))/('äravoolu parameetrid'!$E$19^'äravoolu parameetrid'!$G$4))</f>
        <v>128.02183620993651</v>
      </c>
      <c r="BV45" s="4">
        <f>2.778*(('äravoolu parameetrid'!$E$4*('äravoolu parameetrid'!$E$7^'äravoolu parameetrid'!$F$4))/('äravoolu parameetrid'!$E$19^'äravoolu parameetrid'!$G$4))</f>
        <v>128.02183620993651</v>
      </c>
      <c r="BW45" s="4">
        <f>2.778*(('äravoolu parameetrid'!$E$4*('äravoolu parameetrid'!$E$7^'äravoolu parameetrid'!$F$4))/('äravoolu parameetrid'!$E$19^'äravoolu parameetrid'!$G$4))</f>
        <v>128.02183620993651</v>
      </c>
      <c r="BX45" s="4">
        <f>2.778*(('äravoolu parameetrid'!$E$4*('äravoolu parameetrid'!$E$7^'äravoolu parameetrid'!$F$4))/('äravoolu parameetrid'!$E$19^'äravoolu parameetrid'!$G$4))</f>
        <v>128.02183620993651</v>
      </c>
      <c r="BY45" s="4">
        <f>2.778*(('äravoolu parameetrid'!$E$4*('äravoolu parameetrid'!$E$7^'äravoolu parameetrid'!$F$4))/('äravoolu parameetrid'!$E$19^'äravoolu parameetrid'!$G$4))</f>
        <v>128.02183620993651</v>
      </c>
      <c r="BZ45" s="4">
        <f>2.778*(('äravoolu parameetrid'!$E$4*('äravoolu parameetrid'!$E$7^'äravoolu parameetrid'!$F$4))/('äravoolu parameetrid'!$E$19^'äravoolu parameetrid'!$G$4))</f>
        <v>128.02183620993651</v>
      </c>
      <c r="CA45" s="4">
        <f>2.778*(('äravoolu parameetrid'!$E$4*('äravoolu parameetrid'!$E$7^'äravoolu parameetrid'!$F$4))/('äravoolu parameetrid'!$E$19^'äravoolu parameetrid'!$G$4))</f>
        <v>128.02183620993651</v>
      </c>
      <c r="CB45" s="4">
        <f>2.778*(('äravoolu parameetrid'!$E$4*('äravoolu parameetrid'!$E$7^'äravoolu parameetrid'!$F$4))/('äravoolu parameetrid'!$E$19^'äravoolu parameetrid'!$G$4))</f>
        <v>128.02183620993651</v>
      </c>
      <c r="CC45" s="4">
        <f>2.778*(('äravoolu parameetrid'!$E$4*('äravoolu parameetrid'!$E$7^'äravoolu parameetrid'!$F$4))/('äravoolu parameetrid'!$E$19^'äravoolu parameetrid'!$G$4))</f>
        <v>128.02183620993651</v>
      </c>
      <c r="CD45" s="4">
        <f>2.778*(('äravoolu parameetrid'!$E$4*('äravoolu parameetrid'!$E$7^'äravoolu parameetrid'!$F$4))/('äravoolu parameetrid'!$E$19^'äravoolu parameetrid'!$G$4))</f>
        <v>128.02183620993651</v>
      </c>
      <c r="CE45" s="4">
        <f>2.778*(('äravoolu parameetrid'!$E$4*('äravoolu parameetrid'!$E$7^'äravoolu parameetrid'!$F$4))/('äravoolu parameetrid'!$E$19^'äravoolu parameetrid'!$G$4))</f>
        <v>128.02183620993651</v>
      </c>
      <c r="CF45" s="4">
        <f>2.778*(('äravoolu parameetrid'!$E$4*('äravoolu parameetrid'!$E$7^'äravoolu parameetrid'!$F$4))/('äravoolu parameetrid'!$E$19^'äravoolu parameetrid'!$G$4))</f>
        <v>128.02183620993651</v>
      </c>
      <c r="CG45" s="4">
        <f>2.778*(('äravoolu parameetrid'!$E$4*('äravoolu parameetrid'!$E$7^'äravoolu parameetrid'!$F$4))/('äravoolu parameetrid'!$E$19^'äravoolu parameetrid'!$G$4))</f>
        <v>128.02183620993651</v>
      </c>
      <c r="CH45" s="4">
        <f>2.778*(('äravoolu parameetrid'!$E$4*('äravoolu parameetrid'!$E$7^'äravoolu parameetrid'!$F$4))/('äravoolu parameetrid'!$E$19^'äravoolu parameetrid'!$G$4))</f>
        <v>128.02183620993651</v>
      </c>
      <c r="CI45" s="4">
        <f>2.778*(('äravoolu parameetrid'!$E$4*('äravoolu parameetrid'!$E$7^'äravoolu parameetrid'!$F$4))/('äravoolu parameetrid'!$E$19^'äravoolu parameetrid'!$G$4))</f>
        <v>128.02183620993651</v>
      </c>
      <c r="CJ45" s="4">
        <f>2.778*(('äravoolu parameetrid'!$E$4*('äravoolu parameetrid'!$E$7^'äravoolu parameetrid'!$F$4))/('äravoolu parameetrid'!$E$19^'äravoolu parameetrid'!$G$4))</f>
        <v>128.02183620993651</v>
      </c>
    </row>
    <row r="46" spans="2:88" x14ac:dyDescent="0.25">
      <c r="B46" s="32"/>
      <c r="C46" s="5" t="s">
        <v>183</v>
      </c>
      <c r="D46" s="5" t="s">
        <v>184</v>
      </c>
      <c r="E46" s="15">
        <f>AVERAGE('äravoolu parameetrid'!$E$15:$G$17)</f>
        <v>0.15</v>
      </c>
      <c r="F46" s="15">
        <f>AVERAGE('äravoolu parameetrid'!$E$15:$G$17)</f>
        <v>0.15</v>
      </c>
      <c r="G46" s="15">
        <f>AVERAGE('äravoolu parameetrid'!$E$15:$G$17)</f>
        <v>0.15</v>
      </c>
      <c r="H46" s="15">
        <f>AVERAGE('äravoolu parameetrid'!$E$15:$G$17)</f>
        <v>0.15</v>
      </c>
      <c r="I46" s="15">
        <f>AVERAGE('äravoolu parameetrid'!$E$15:$G$17)</f>
        <v>0.15</v>
      </c>
      <c r="J46" s="15">
        <f>AVERAGE('äravoolu parameetrid'!$E$15:$G$17)</f>
        <v>0.15</v>
      </c>
      <c r="K46" s="15">
        <f>AVERAGE('äravoolu parameetrid'!$E$15:$G$17)</f>
        <v>0.15</v>
      </c>
      <c r="L46" s="15">
        <f>AVERAGE('äravoolu parameetrid'!$E$15:$G$17)</f>
        <v>0.15</v>
      </c>
      <c r="M46" s="15">
        <f>AVERAGE('äravoolu parameetrid'!$E$15:$G$17)</f>
        <v>0.15</v>
      </c>
      <c r="N46" s="15">
        <f>AVERAGE('äravoolu parameetrid'!$E$15:$G$17)</f>
        <v>0.15</v>
      </c>
      <c r="O46" s="15">
        <f>AVERAGE('äravoolu parameetrid'!$E$15:$G$17)</f>
        <v>0.15</v>
      </c>
      <c r="P46" s="15">
        <f>AVERAGE('äravoolu parameetrid'!$E$15:$G$17)</f>
        <v>0.15</v>
      </c>
      <c r="Q46" s="15">
        <f>AVERAGE('äravoolu parameetrid'!$E$15:$G$17)</f>
        <v>0.15</v>
      </c>
      <c r="R46" s="15">
        <f>AVERAGE('äravoolu parameetrid'!$E$15:$G$17)</f>
        <v>0.15</v>
      </c>
      <c r="S46" s="15">
        <f>AVERAGE('äravoolu parameetrid'!$E$15:$G$17)</f>
        <v>0.15</v>
      </c>
      <c r="T46" s="15">
        <f>AVERAGE('äravoolu parameetrid'!$E$15:$G$17)</f>
        <v>0.15</v>
      </c>
      <c r="U46" s="15">
        <f>AVERAGE('äravoolu parameetrid'!$E$15:$G$17)</f>
        <v>0.15</v>
      </c>
      <c r="V46" s="15">
        <f>AVERAGE('äravoolu parameetrid'!$E$15:$G$17)</f>
        <v>0.15</v>
      </c>
      <c r="W46" s="15">
        <f>AVERAGE('äravoolu parameetrid'!$E$15:$G$17)</f>
        <v>0.15</v>
      </c>
      <c r="X46" s="15">
        <f>AVERAGE('äravoolu parameetrid'!$E$15:$G$17)</f>
        <v>0.15</v>
      </c>
      <c r="Y46" s="15">
        <f>AVERAGE('äravoolu parameetrid'!$E$15:$G$17)</f>
        <v>0.15</v>
      </c>
      <c r="Z46" s="15">
        <f>AVERAGE('äravoolu parameetrid'!$E$15:$G$17)</f>
        <v>0.15</v>
      </c>
      <c r="AA46" s="15">
        <f>AVERAGE('äravoolu parameetrid'!$E$15:$G$17)</f>
        <v>0.15</v>
      </c>
      <c r="AB46" s="15">
        <f>AVERAGE('äravoolu parameetrid'!$E$15:$G$17)</f>
        <v>0.15</v>
      </c>
      <c r="AC46" s="15">
        <f>AVERAGE('äravoolu parameetrid'!$E$15:$G$17)</f>
        <v>0.15</v>
      </c>
      <c r="AD46" s="15">
        <f>AVERAGE('äravoolu parameetrid'!$E$15:$G$17)</f>
        <v>0.15</v>
      </c>
      <c r="AE46" s="15">
        <f>AVERAGE('äravoolu parameetrid'!$E$15:$G$17)</f>
        <v>0.15</v>
      </c>
      <c r="AF46" s="15">
        <f>AVERAGE('äravoolu parameetrid'!$E$15:$G$17)</f>
        <v>0.15</v>
      </c>
      <c r="AG46" s="15">
        <f>AVERAGE('äravoolu parameetrid'!$E$15:$G$17)</f>
        <v>0.15</v>
      </c>
      <c r="AH46" s="15">
        <f>AVERAGE('äravoolu parameetrid'!$E$15:$G$17)</f>
        <v>0.15</v>
      </c>
      <c r="AI46" s="15">
        <f>AVERAGE('äravoolu parameetrid'!$E$15:$G$17)</f>
        <v>0.15</v>
      </c>
      <c r="AJ46" s="15">
        <f>AVERAGE('äravoolu parameetrid'!$E$15:$G$17)</f>
        <v>0.15</v>
      </c>
      <c r="AK46" s="15">
        <f>AVERAGE('äravoolu parameetrid'!$E$15:$G$17)</f>
        <v>0.15</v>
      </c>
      <c r="AL46" s="15">
        <f>AVERAGE('äravoolu parameetrid'!$E$15:$G$17)</f>
        <v>0.15</v>
      </c>
      <c r="AM46" s="15">
        <f>AVERAGE('äravoolu parameetrid'!$E$15:$G$17)</f>
        <v>0.15</v>
      </c>
      <c r="AN46" s="15">
        <f>AVERAGE('äravoolu parameetrid'!$E$15:$G$17)</f>
        <v>0.15</v>
      </c>
      <c r="AO46" s="15">
        <f>AVERAGE('äravoolu parameetrid'!$E$15:$G$17)</f>
        <v>0.15</v>
      </c>
      <c r="AP46" s="15">
        <f>AVERAGE('äravoolu parameetrid'!$E$15:$G$17)</f>
        <v>0.15</v>
      </c>
      <c r="AQ46" s="15">
        <f>AVERAGE('äravoolu parameetrid'!$E$15:$G$17)</f>
        <v>0.15</v>
      </c>
      <c r="AR46" s="15">
        <f>AVERAGE('äravoolu parameetrid'!$E$15:$G$17)</f>
        <v>0.15</v>
      </c>
      <c r="AS46" s="15">
        <f>AVERAGE('äravoolu parameetrid'!$E$15:$G$17)</f>
        <v>0.15</v>
      </c>
      <c r="AT46" s="15">
        <f>AVERAGE('äravoolu parameetrid'!$E$15:$G$17)</f>
        <v>0.15</v>
      </c>
      <c r="AU46" s="15">
        <f>AVERAGE('äravoolu parameetrid'!$E$15:$G$17)</f>
        <v>0.15</v>
      </c>
      <c r="AV46" s="15">
        <f>AVERAGE('äravoolu parameetrid'!$E$15:$G$17)</f>
        <v>0.15</v>
      </c>
      <c r="AW46" s="15">
        <f>AVERAGE('äravoolu parameetrid'!$E$15:$G$17)</f>
        <v>0.15</v>
      </c>
      <c r="AX46" s="15">
        <f>AVERAGE('äravoolu parameetrid'!$E$15:$G$17)</f>
        <v>0.15</v>
      </c>
      <c r="AY46" s="15">
        <f>AVERAGE('äravoolu parameetrid'!$E$15:$G$17)</f>
        <v>0.15</v>
      </c>
      <c r="AZ46" s="15">
        <f>AVERAGE('äravoolu parameetrid'!$E$15:$G$17)</f>
        <v>0.15</v>
      </c>
      <c r="BA46" s="15">
        <f>AVERAGE('äravoolu parameetrid'!$E$15:$G$17)</f>
        <v>0.15</v>
      </c>
      <c r="BB46" s="15">
        <f>AVERAGE('äravoolu parameetrid'!$E$15:$G$17)</f>
        <v>0.15</v>
      </c>
      <c r="BC46" s="15">
        <f>AVERAGE('äravoolu parameetrid'!$E$15:$G$17)</f>
        <v>0.15</v>
      </c>
      <c r="BD46" s="15">
        <f>AVERAGE('äravoolu parameetrid'!$E$15:$G$17)</f>
        <v>0.15</v>
      </c>
      <c r="BE46" s="15">
        <f>AVERAGE('äravoolu parameetrid'!$E$15:$G$17)</f>
        <v>0.15</v>
      </c>
      <c r="BF46" s="15">
        <f>AVERAGE('äravoolu parameetrid'!$E$15:$G$17)</f>
        <v>0.15</v>
      </c>
      <c r="BG46" s="15">
        <f>AVERAGE('äravoolu parameetrid'!$E$15:$G$17)</f>
        <v>0.15</v>
      </c>
      <c r="BH46" s="15">
        <f>AVERAGE('äravoolu parameetrid'!$E$15:$G$17)</f>
        <v>0.15</v>
      </c>
      <c r="BI46" s="15">
        <f>AVERAGE('äravoolu parameetrid'!$E$15:$G$17)</f>
        <v>0.15</v>
      </c>
      <c r="BJ46" s="15">
        <f>AVERAGE('äravoolu parameetrid'!$E$15:$G$17)</f>
        <v>0.15</v>
      </c>
      <c r="BK46" s="15">
        <f>AVERAGE('äravoolu parameetrid'!$E$15:$G$17)</f>
        <v>0.15</v>
      </c>
      <c r="BL46" s="15">
        <f>AVERAGE('äravoolu parameetrid'!$E$15:$G$17)</f>
        <v>0.15</v>
      </c>
      <c r="BM46" s="15">
        <f>AVERAGE('äravoolu parameetrid'!$E$15:$G$17)</f>
        <v>0.15</v>
      </c>
      <c r="BN46" s="15">
        <f>AVERAGE('äravoolu parameetrid'!$E$15:$G$17)</f>
        <v>0.15</v>
      </c>
      <c r="BO46" s="15">
        <f>AVERAGE('äravoolu parameetrid'!$E$15:$G$17)</f>
        <v>0.15</v>
      </c>
      <c r="BP46" s="15">
        <f>AVERAGE('äravoolu parameetrid'!$E$15:$G$17)</f>
        <v>0.15</v>
      </c>
      <c r="BQ46" s="15">
        <f>AVERAGE('äravoolu parameetrid'!$E$15:$G$17)</f>
        <v>0.15</v>
      </c>
      <c r="BR46" s="15">
        <f>AVERAGE('äravoolu parameetrid'!$E$15:$G$17)</f>
        <v>0.15</v>
      </c>
      <c r="BS46" s="15">
        <f>AVERAGE('äravoolu parameetrid'!$E$15:$G$17)</f>
        <v>0.15</v>
      </c>
      <c r="BT46" s="15">
        <f>AVERAGE('äravoolu parameetrid'!$E$15:$G$17)</f>
        <v>0.15</v>
      </c>
      <c r="BU46" s="15">
        <f>AVERAGE('äravoolu parameetrid'!$E$15:$G$17)</f>
        <v>0.15</v>
      </c>
      <c r="BV46" s="15">
        <f>AVERAGE('äravoolu parameetrid'!$E$15:$G$17)</f>
        <v>0.15</v>
      </c>
      <c r="BW46" s="15">
        <f>AVERAGE('äravoolu parameetrid'!$E$15:$G$17)</f>
        <v>0.15</v>
      </c>
      <c r="BX46" s="15">
        <f>AVERAGE('äravoolu parameetrid'!$E$15:$G$17)</f>
        <v>0.15</v>
      </c>
      <c r="BY46" s="15">
        <f>AVERAGE('äravoolu parameetrid'!$E$15:$G$17)</f>
        <v>0.15</v>
      </c>
      <c r="BZ46" s="15">
        <f>AVERAGE('äravoolu parameetrid'!$E$15:$G$17)</f>
        <v>0.15</v>
      </c>
      <c r="CA46" s="15">
        <f>AVERAGE('äravoolu parameetrid'!$E$15:$G$17)</f>
        <v>0.15</v>
      </c>
      <c r="CB46" s="15">
        <f>AVERAGE('äravoolu parameetrid'!$E$15:$G$17)</f>
        <v>0.15</v>
      </c>
      <c r="CC46" s="15">
        <f>AVERAGE('äravoolu parameetrid'!$E$15:$G$17)</f>
        <v>0.15</v>
      </c>
      <c r="CD46" s="15">
        <f>AVERAGE('äravoolu parameetrid'!$E$15:$G$17)</f>
        <v>0.15</v>
      </c>
      <c r="CE46" s="15">
        <f>AVERAGE('äravoolu parameetrid'!$E$15:$G$17)</f>
        <v>0.15</v>
      </c>
      <c r="CF46" s="15">
        <f>AVERAGE('äravoolu parameetrid'!$E$15:$G$17)</f>
        <v>0.15</v>
      </c>
      <c r="CG46" s="15">
        <f>AVERAGE('äravoolu parameetrid'!$E$15:$G$17)</f>
        <v>0.15</v>
      </c>
      <c r="CH46" s="15">
        <f>AVERAGE('äravoolu parameetrid'!$E$15:$G$17)</f>
        <v>0.15</v>
      </c>
      <c r="CI46" s="15">
        <f>AVERAGE('äravoolu parameetrid'!$E$15:$G$17)</f>
        <v>0.15</v>
      </c>
      <c r="CJ46" s="15">
        <f>AVERAGE('äravoolu parameetrid'!$E$15:$G$17)</f>
        <v>0.15</v>
      </c>
    </row>
    <row r="47" spans="2:88" x14ac:dyDescent="0.25">
      <c r="B47" s="33"/>
      <c r="C47" s="5" t="s">
        <v>185</v>
      </c>
      <c r="D47" s="5" t="s">
        <v>186</v>
      </c>
      <c r="E47" s="4">
        <f>E45*E46*E44</f>
        <v>6592.7342214329583</v>
      </c>
      <c r="F47" s="4">
        <f t="shared" ref="F47" si="811">F45*F46*F44</f>
        <v>5225.3984768440159</v>
      </c>
      <c r="G47" s="4">
        <f t="shared" ref="G47" si="812">G45*G46*G44</f>
        <v>115.75150650529339</v>
      </c>
      <c r="H47" s="4">
        <f t="shared" ref="H47" si="813">H45*H46*H44</f>
        <v>164.631600601711</v>
      </c>
      <c r="I47" s="4">
        <f t="shared" ref="I47" si="814">I45*I46*I44</f>
        <v>620.4482275537415</v>
      </c>
      <c r="J47" s="4">
        <f t="shared" ref="J47" si="815">J45*J46*J44</f>
        <v>914.72795775622296</v>
      </c>
      <c r="K47" s="4">
        <f t="shared" ref="K47" si="816">K45*K46*K44</f>
        <v>1638.5977295393081</v>
      </c>
      <c r="L47" s="4">
        <f t="shared" ref="L47" si="817">L45*L46*L44</f>
        <v>1077.3487641842269</v>
      </c>
      <c r="M47" s="4">
        <f t="shared" ref="M47" si="818">M45*M46*M44</f>
        <v>551.25825007581841</v>
      </c>
      <c r="N47" s="4">
        <f t="shared" ref="N47" si="819">N45*N46*N44</f>
        <v>10474.888998978869</v>
      </c>
      <c r="O47" s="4">
        <f t="shared" ref="O47" si="820">O45*O46*O44</f>
        <v>676.06070148426841</v>
      </c>
      <c r="P47" s="4">
        <f t="shared" ref="P47" si="821">P45*P46*P44</f>
        <v>3589.0485867103403</v>
      </c>
      <c r="Q47" s="4">
        <f t="shared" ref="Q47" si="822">Q45*Q46*Q44</f>
        <v>745.26913379292102</v>
      </c>
      <c r="R47" s="4">
        <f t="shared" ref="R47" si="823">R45*R46*R44</f>
        <v>2308.398643797836</v>
      </c>
      <c r="S47" s="4">
        <f t="shared" ref="S47" si="824">S45*S46*S44</f>
        <v>771.54314308789583</v>
      </c>
      <c r="T47" s="4">
        <f t="shared" ref="T47" si="825">T45*T46*T44</f>
        <v>4258.3890448305729</v>
      </c>
      <c r="U47" s="4">
        <f t="shared" ref="U47" si="826">U45*U46*U44</f>
        <v>5930.4505365597233</v>
      </c>
      <c r="V47" s="4">
        <f t="shared" ref="V47" si="827">V45*V46*V44</f>
        <v>125.22271557430798</v>
      </c>
      <c r="W47" s="4">
        <f t="shared" ref="W47" si="828">W45*W46*W44</f>
        <v>597.59535440217064</v>
      </c>
      <c r="X47" s="4">
        <f t="shared" ref="X47" si="829">X45*X46*X44</f>
        <v>1786.1683337101149</v>
      </c>
      <c r="Y47" s="4">
        <f t="shared" ref="Y47" si="830">Y45*Y46*Y44</f>
        <v>3279.0460787319485</v>
      </c>
      <c r="Z47" s="4">
        <f t="shared" ref="Z47" si="831">Z45*Z46*Z44</f>
        <v>1467.9099235476731</v>
      </c>
      <c r="AA47" s="4">
        <f t="shared" ref="AA47" si="832">AA45*AA46*AA44</f>
        <v>555.58344765481388</v>
      </c>
      <c r="AB47" s="4">
        <f t="shared" ref="AB47" si="833">AB45*AB46*AB44</f>
        <v>1620.068277839433</v>
      </c>
      <c r="AC47" s="4">
        <f t="shared" ref="AC47" si="834">AC45*AC46*AC44</f>
        <v>805.79841476062848</v>
      </c>
      <c r="AD47" s="4">
        <f t="shared" ref="AD47" si="835">AD45*AD46*AD44</f>
        <v>1944.1772046973908</v>
      </c>
      <c r="AE47" s="4">
        <f t="shared" ref="AE47" si="836">AE45*AE46*AE44</f>
        <v>1595.7812424898625</v>
      </c>
      <c r="AF47" s="4">
        <f t="shared" ref="AF47" si="837">AF45*AF46*AF44</f>
        <v>520.66608808417379</v>
      </c>
      <c r="AG47" s="4">
        <f t="shared" ref="AG47" si="838">AG45*AG46*AG44</f>
        <v>1471.0246672233786</v>
      </c>
      <c r="AH47" s="4">
        <f t="shared" ref="AH47" si="839">AH45*AH46*AH44</f>
        <v>4697.0224657068529</v>
      </c>
      <c r="AI47" s="4">
        <f t="shared" ref="AI47" si="840">AI45*AI46*AI44</f>
        <v>10561.861670384962</v>
      </c>
      <c r="AJ47" s="4">
        <f t="shared" ref="AJ47" si="841">AJ45*AJ46*AJ44</f>
        <v>2667.3309631527372</v>
      </c>
      <c r="AK47" s="4">
        <f t="shared" ref="AK47" si="842">AK45*AK46*AK44</f>
        <v>2604.8060201050248</v>
      </c>
      <c r="AL47" s="4">
        <f t="shared" ref="AL47" si="843">AL45*AL46*AL44</f>
        <v>1596.4516288351761</v>
      </c>
      <c r="AM47" s="4">
        <f t="shared" ref="AM47" si="844">AM45*AM46*AM44</f>
        <v>2180.0691263078443</v>
      </c>
      <c r="AN47" s="4">
        <f t="shared" ref="AN47" si="845">AN45*AN46*AN44</f>
        <v>1808.1458487333664</v>
      </c>
      <c r="AO47" s="4">
        <f t="shared" ref="AO47" si="846">AO45*AO46*AO44</f>
        <v>4336.3905604598876</v>
      </c>
      <c r="AP47" s="4">
        <f t="shared" ref="AP47" si="847">AP45*AP46*AP44</f>
        <v>5549.5161603955694</v>
      </c>
      <c r="AQ47" s="4">
        <f t="shared" ref="AQ47" si="848">AQ45*AQ46*AQ44</f>
        <v>2825.2327548270846</v>
      </c>
      <c r="AR47" s="4">
        <f t="shared" ref="AR47" si="849">AR45*AR46*AR44</f>
        <v>5133.0862114376159</v>
      </c>
      <c r="AS47" s="4">
        <f t="shared" ref="AS47" si="850">AS45*AS46*AS44</f>
        <v>1074.0231270500258</v>
      </c>
      <c r="AT47" s="4">
        <f t="shared" ref="AT47" si="851">AT45*AT46*AT44</f>
        <v>387.39360483671959</v>
      </c>
      <c r="AU47" s="4">
        <f t="shared" ref="AU47" si="852">AU45*AU46*AU44</f>
        <v>347.19952916935603</v>
      </c>
      <c r="AV47" s="4">
        <f t="shared" ref="AV47" si="853">AV45*AV46*AV44</f>
        <v>249.87874868331329</v>
      </c>
      <c r="AW47" s="4">
        <f t="shared" ref="AW47" si="854">AW45*AW46*AW44</f>
        <v>242.38914101827046</v>
      </c>
      <c r="AX47" s="4">
        <f t="shared" ref="AX47" si="855">AX45*AX46*AX44</f>
        <v>1111.7374016826502</v>
      </c>
      <c r="AY47" s="4">
        <f t="shared" ref="AY47" si="856">AY45*AY46*AY44</f>
        <v>123.09701909437514</v>
      </c>
      <c r="AZ47" s="4">
        <f t="shared" ref="AZ47" si="857">AZ45*AZ46*AZ44</f>
        <v>1529.9033596050538</v>
      </c>
      <c r="BA47" s="4">
        <f t="shared" ref="BA47" si="858">BA45*BA46*BA44</f>
        <v>926.69822348006528</v>
      </c>
      <c r="BB47" s="4">
        <f t="shared" ref="BB47" si="859">BB45*BB46*BB44</f>
        <v>3958.6246479288275</v>
      </c>
      <c r="BC47" s="4">
        <f t="shared" ref="BC47" si="860">BC45*BC46*BC44</f>
        <v>6035.8122261124618</v>
      </c>
      <c r="BD47" s="4">
        <f t="shared" ref="BD47" si="861">BD45*BD46*BD44</f>
        <v>4583.662458310695</v>
      </c>
      <c r="BE47" s="4">
        <f t="shared" ref="BE47" si="862">BE45*BE46*BE44</f>
        <v>1633.0254190909752</v>
      </c>
      <c r="BF47" s="4">
        <f t="shared" ref="BF47" si="863">BF45*BF46*BF44</f>
        <v>3626.1352964529151</v>
      </c>
      <c r="BG47" s="4">
        <f t="shared" ref="BG47" si="864">BG45*BG46*BG44</f>
        <v>1437.9086187417731</v>
      </c>
      <c r="BH47" s="4">
        <f t="shared" ref="BH47" si="865">BH45*BH46*BH44</f>
        <v>587.76457114428172</v>
      </c>
      <c r="BI47" s="4">
        <f t="shared" ref="BI47" si="866">BI45*BI46*BI44</f>
        <v>1063.8711563108766</v>
      </c>
      <c r="BJ47" s="4">
        <f t="shared" ref="BJ47" si="867">BJ45*BJ46*BJ44</f>
        <v>281.06947310921367</v>
      </c>
      <c r="BK47" s="4">
        <f t="shared" ref="BK47" si="868">BK45*BK46*BK44</f>
        <v>1990.2869958735105</v>
      </c>
      <c r="BL47" s="4">
        <f t="shared" ref="BL47" si="869">BL45*BL46*BL44</f>
        <v>756.6532195342171</v>
      </c>
      <c r="BM47" s="4">
        <f t="shared" ref="BM47" si="870">BM45*BM46*BM44</f>
        <v>130.18092447761708</v>
      </c>
      <c r="BN47" s="4">
        <f t="shared" ref="BN47" si="871">BN45*BN46*BN44</f>
        <v>540.4819480019288</v>
      </c>
      <c r="BO47" s="4">
        <f t="shared" ref="BO47" si="872">BO45*BO46*BO44</f>
        <v>635.50551581957325</v>
      </c>
      <c r="BP47" s="4">
        <f t="shared" ref="BP47" si="873">BP45*BP46*BP44</f>
        <v>432.54075927358042</v>
      </c>
      <c r="BQ47" s="4">
        <f t="shared" ref="BQ47" si="874">BQ45*BQ46*BQ44</f>
        <v>94.205508284262834</v>
      </c>
      <c r="BR47" s="4">
        <f t="shared" ref="BR47" si="875">BR45*BR46*BR44</f>
        <v>123.60956362496103</v>
      </c>
      <c r="BS47" s="4">
        <f t="shared" ref="BS47" si="876">BS45*BS46*BS44</f>
        <v>641.54302561523377</v>
      </c>
      <c r="BT47" s="4">
        <f t="shared" ref="BT47" si="877">BT45*BT46*BT44</f>
        <v>759.60284264049415</v>
      </c>
      <c r="BU47" s="4">
        <f t="shared" ref="BU47" si="878">BU45*BU46*BU44</f>
        <v>1529.3934645727288</v>
      </c>
      <c r="BV47" s="4">
        <f t="shared" ref="BV47" si="879">BV45*BV46*BV44</f>
        <v>1482.5534688483267</v>
      </c>
      <c r="BW47" s="4">
        <f t="shared" ref="BW47" si="880">BW45*BW46*BW44</f>
        <v>386.25235843267222</v>
      </c>
      <c r="BX47" s="4">
        <f t="shared" ref="BX47" si="881">BX45*BX46*BX44</f>
        <v>293.81241849485605</v>
      </c>
      <c r="BY47" s="4">
        <f t="shared" ref="BY47" si="882">BY45*BY46*BY44</f>
        <v>2423.5512961587988</v>
      </c>
      <c r="BZ47" s="4">
        <f t="shared" ref="BZ47" si="883">BZ45*BZ46*BZ44</f>
        <v>1557.6317466718074</v>
      </c>
      <c r="CA47" s="4">
        <f t="shared" ref="CA47" si="884">CA45*CA46*CA44</f>
        <v>995.62567297956446</v>
      </c>
      <c r="CB47" s="4">
        <f t="shared" ref="CB47" si="885">CB45*CB46*CB44</f>
        <v>536.20221002288963</v>
      </c>
      <c r="CC47" s="4">
        <f t="shared" ref="CC47" si="886">CC45*CC46*CC44</f>
        <v>173.70898889817653</v>
      </c>
      <c r="CD47" s="4">
        <f t="shared" ref="CD47" si="887">CD45*CD46*CD44</f>
        <v>46.900159586329188</v>
      </c>
      <c r="CE47" s="4">
        <f t="shared" ref="CE47" si="888">CE45*CE46*CE44</f>
        <v>162.10444955492684</v>
      </c>
      <c r="CF47" s="4">
        <f t="shared" ref="CF47" si="889">CF45*CF46*CF44</f>
        <v>428.37706668797381</v>
      </c>
      <c r="CG47" s="4">
        <f t="shared" ref="CG47" si="890">CG45*CG46*CG44</f>
        <v>296.1490730493598</v>
      </c>
      <c r="CH47" s="4">
        <f t="shared" ref="CH47" si="891">CH45*CH46*CH44</f>
        <v>642.679859520778</v>
      </c>
      <c r="CI47" s="4">
        <f t="shared" ref="CI47" si="892">CI45*CI46*CI44</f>
        <v>155.78273128288018</v>
      </c>
      <c r="CJ47" s="4">
        <f t="shared" ref="CJ47" si="893">CJ45*CJ46*CJ44</f>
        <v>2744.368896827451</v>
      </c>
    </row>
    <row r="48" spans="2:88" x14ac:dyDescent="0.25">
      <c r="B48" s="31" t="s">
        <v>176</v>
      </c>
      <c r="C48" s="29" t="s">
        <v>182</v>
      </c>
      <c r="D48" s="5" t="s">
        <v>179</v>
      </c>
      <c r="E48" s="3">
        <v>215399</v>
      </c>
      <c r="F48" s="3">
        <v>122891</v>
      </c>
      <c r="G48" s="3">
        <v>53821</v>
      </c>
      <c r="H48" s="3">
        <v>84175</v>
      </c>
      <c r="I48" s="3">
        <v>133862</v>
      </c>
      <c r="J48" s="3">
        <v>247916</v>
      </c>
      <c r="K48" s="3">
        <v>293954</v>
      </c>
      <c r="L48" s="3">
        <v>65454</v>
      </c>
      <c r="M48" s="3">
        <v>15347</v>
      </c>
      <c r="N48" s="3">
        <v>426445</v>
      </c>
      <c r="O48" s="3"/>
      <c r="P48" s="3">
        <v>23521</v>
      </c>
      <c r="Q48" s="3"/>
      <c r="R48" s="3">
        <v>7282</v>
      </c>
      <c r="S48" s="3">
        <v>391378</v>
      </c>
      <c r="T48" s="3">
        <v>306490</v>
      </c>
      <c r="U48" s="3">
        <f>751852-69865</f>
        <v>681987</v>
      </c>
      <c r="V48" s="3">
        <v>124334</v>
      </c>
      <c r="W48" s="3">
        <v>258758</v>
      </c>
      <c r="X48" s="16">
        <v>1257910</v>
      </c>
      <c r="Y48" s="3">
        <v>348229</v>
      </c>
      <c r="Z48" s="3">
        <v>215869</v>
      </c>
      <c r="AA48" s="3">
        <v>231840</v>
      </c>
      <c r="AB48" s="3">
        <v>260253</v>
      </c>
      <c r="AC48" s="3">
        <v>979626</v>
      </c>
      <c r="AD48" s="3">
        <v>422400</v>
      </c>
      <c r="AE48" s="3">
        <f>461184-300*6</f>
        <v>459384</v>
      </c>
      <c r="AF48" s="3"/>
      <c r="AG48" s="3">
        <v>728935</v>
      </c>
      <c r="AH48" s="3">
        <v>223791</v>
      </c>
      <c r="AI48" s="3">
        <v>408539</v>
      </c>
      <c r="AJ48" s="3">
        <v>121603</v>
      </c>
      <c r="AK48" s="3">
        <v>448761</v>
      </c>
      <c r="AL48" s="3">
        <v>127812</v>
      </c>
      <c r="AM48" s="3">
        <v>490332</v>
      </c>
      <c r="AN48" s="3">
        <v>121043</v>
      </c>
      <c r="AO48" s="3">
        <v>218978</v>
      </c>
      <c r="AP48" s="3">
        <v>156447</v>
      </c>
      <c r="AQ48" s="3">
        <v>528528</v>
      </c>
      <c r="AR48" s="16">
        <v>1642600</v>
      </c>
      <c r="AS48" s="3">
        <v>200456</v>
      </c>
      <c r="AT48" s="3"/>
      <c r="AU48" s="3">
        <v>0</v>
      </c>
      <c r="AV48" s="3">
        <v>0</v>
      </c>
      <c r="AW48" s="3">
        <v>0</v>
      </c>
      <c r="AX48" s="3">
        <v>913527</v>
      </c>
      <c r="AY48" s="3">
        <v>0</v>
      </c>
      <c r="AZ48" s="3">
        <v>332025</v>
      </c>
      <c r="BA48" s="3">
        <v>251662</v>
      </c>
      <c r="BB48" s="3">
        <v>126620</v>
      </c>
      <c r="BC48" s="3">
        <v>794542</v>
      </c>
      <c r="BD48" s="16">
        <v>2358010</v>
      </c>
      <c r="BE48" s="3">
        <v>992886</v>
      </c>
      <c r="BF48" s="16">
        <v>3493540</v>
      </c>
      <c r="BG48" s="16">
        <v>1248960</v>
      </c>
      <c r="BH48" s="16">
        <v>6069110</v>
      </c>
      <c r="BI48" s="3">
        <v>408387</v>
      </c>
      <c r="BJ48" s="3">
        <v>4562903</v>
      </c>
      <c r="BK48" s="3">
        <v>516629</v>
      </c>
      <c r="BL48" s="3">
        <v>0</v>
      </c>
      <c r="BM48" s="3">
        <v>0</v>
      </c>
      <c r="BN48" s="3">
        <v>108648</v>
      </c>
      <c r="BO48" s="3">
        <v>148468</v>
      </c>
      <c r="BP48" s="3">
        <v>21061</v>
      </c>
      <c r="BQ48" s="3">
        <v>39772</v>
      </c>
      <c r="BR48" s="3">
        <v>92000</v>
      </c>
      <c r="BS48" s="3">
        <v>44654</v>
      </c>
      <c r="BT48" s="3">
        <v>9724</v>
      </c>
      <c r="BU48" s="3">
        <v>240893</v>
      </c>
      <c r="BV48" s="3">
        <v>156803</v>
      </c>
      <c r="BW48" s="3">
        <v>27396</v>
      </c>
      <c r="BX48" s="3">
        <v>67785</v>
      </c>
      <c r="BY48" s="3"/>
      <c r="BZ48" s="3">
        <v>257568</v>
      </c>
      <c r="CA48" s="3">
        <v>116765</v>
      </c>
      <c r="CB48" s="3">
        <v>208216</v>
      </c>
      <c r="CC48" s="3"/>
      <c r="CD48" s="3"/>
      <c r="CE48" s="3">
        <v>37579</v>
      </c>
      <c r="CF48" s="3">
        <v>4227</v>
      </c>
      <c r="CG48" s="3"/>
      <c r="CH48" s="3">
        <v>29340</v>
      </c>
      <c r="CI48" s="3">
        <v>31459</v>
      </c>
      <c r="CJ48" s="3">
        <v>795451</v>
      </c>
    </row>
    <row r="49" spans="2:88" x14ac:dyDescent="0.25">
      <c r="B49" s="32"/>
      <c r="C49" s="30"/>
      <c r="D49" s="5" t="s">
        <v>180</v>
      </c>
      <c r="E49" s="3">
        <f>E48/10000</f>
        <v>21.539899999999999</v>
      </c>
      <c r="F49" s="3">
        <f t="shared" ref="F49" si="894">F48/10000</f>
        <v>12.289099999999999</v>
      </c>
      <c r="G49" s="3">
        <f t="shared" ref="G49" si="895">G48/10000</f>
        <v>5.3821000000000003</v>
      </c>
      <c r="H49" s="3">
        <f t="shared" ref="H49" si="896">H48/10000</f>
        <v>8.4175000000000004</v>
      </c>
      <c r="I49" s="3">
        <f t="shared" ref="I49" si="897">I48/10000</f>
        <v>13.386200000000001</v>
      </c>
      <c r="J49" s="3">
        <f t="shared" ref="J49" si="898">J48/10000</f>
        <v>24.791599999999999</v>
      </c>
      <c r="K49" s="3">
        <f t="shared" ref="K49" si="899">K48/10000</f>
        <v>29.395399999999999</v>
      </c>
      <c r="L49" s="3">
        <f t="shared" ref="L49" si="900">L48/10000</f>
        <v>6.5453999999999999</v>
      </c>
      <c r="M49" s="3">
        <f t="shared" ref="M49" si="901">M48/10000</f>
        <v>1.5347</v>
      </c>
      <c r="N49" s="3">
        <f t="shared" ref="N49" si="902">N48/10000</f>
        <v>42.644500000000001</v>
      </c>
      <c r="O49" s="3">
        <f t="shared" ref="O49" si="903">O48/10000</f>
        <v>0</v>
      </c>
      <c r="P49" s="3">
        <f t="shared" ref="P49" si="904">P48/10000</f>
        <v>2.3521000000000001</v>
      </c>
      <c r="Q49" s="3">
        <f t="shared" ref="Q49" si="905">Q48/10000</f>
        <v>0</v>
      </c>
      <c r="R49" s="3">
        <f t="shared" ref="R49" si="906">R48/10000</f>
        <v>0.72819999999999996</v>
      </c>
      <c r="S49" s="3">
        <f t="shared" ref="S49" si="907">S48/10000</f>
        <v>39.137799999999999</v>
      </c>
      <c r="T49" s="3">
        <f t="shared" ref="T49" si="908">T48/10000</f>
        <v>30.649000000000001</v>
      </c>
      <c r="U49" s="3">
        <f t="shared" ref="U49" si="909">U48/10000</f>
        <v>68.198700000000002</v>
      </c>
      <c r="V49" s="3">
        <f t="shared" ref="V49" si="910">V48/10000</f>
        <v>12.433400000000001</v>
      </c>
      <c r="W49" s="3">
        <f t="shared" ref="W49" si="911">W48/10000</f>
        <v>25.875800000000002</v>
      </c>
      <c r="X49" s="3">
        <f t="shared" ref="X49" si="912">X48/10000</f>
        <v>125.791</v>
      </c>
      <c r="Y49" s="3">
        <f t="shared" ref="Y49" si="913">Y48/10000</f>
        <v>34.822899999999997</v>
      </c>
      <c r="Z49" s="3">
        <f t="shared" ref="Z49" si="914">Z48/10000</f>
        <v>21.5869</v>
      </c>
      <c r="AA49" s="3">
        <f t="shared" ref="AA49" si="915">AA48/10000</f>
        <v>23.184000000000001</v>
      </c>
      <c r="AB49" s="3">
        <f t="shared" ref="AB49" si="916">AB48/10000</f>
        <v>26.025300000000001</v>
      </c>
      <c r="AC49" s="3">
        <f t="shared" ref="AC49" si="917">AC48/10000</f>
        <v>97.962599999999995</v>
      </c>
      <c r="AD49" s="3">
        <f t="shared" ref="AD49" si="918">AD48/10000</f>
        <v>42.24</v>
      </c>
      <c r="AE49" s="3">
        <f t="shared" ref="AE49" si="919">AE48/10000</f>
        <v>45.938400000000001</v>
      </c>
      <c r="AF49" s="3">
        <f t="shared" ref="AF49" si="920">AF48/10000</f>
        <v>0</v>
      </c>
      <c r="AG49" s="3">
        <f t="shared" ref="AG49" si="921">AG48/10000</f>
        <v>72.893500000000003</v>
      </c>
      <c r="AH49" s="3">
        <f t="shared" ref="AH49" si="922">AH48/10000</f>
        <v>22.379100000000001</v>
      </c>
      <c r="AI49" s="3">
        <f t="shared" ref="AI49" si="923">AI48/10000</f>
        <v>40.853900000000003</v>
      </c>
      <c r="AJ49" s="3">
        <f t="shared" ref="AJ49" si="924">AJ48/10000</f>
        <v>12.160299999999999</v>
      </c>
      <c r="AK49" s="3">
        <f t="shared" ref="AK49" si="925">AK48/10000</f>
        <v>44.876100000000001</v>
      </c>
      <c r="AL49" s="3">
        <f t="shared" ref="AL49" si="926">AL48/10000</f>
        <v>12.7812</v>
      </c>
      <c r="AM49" s="3">
        <f t="shared" ref="AM49" si="927">AM48/10000</f>
        <v>49.033200000000001</v>
      </c>
      <c r="AN49" s="3">
        <f t="shared" ref="AN49" si="928">AN48/10000</f>
        <v>12.1043</v>
      </c>
      <c r="AO49" s="3">
        <f t="shared" ref="AO49" si="929">AO48/10000</f>
        <v>21.8978</v>
      </c>
      <c r="AP49" s="3">
        <f t="shared" ref="AP49" si="930">AP48/10000</f>
        <v>15.6447</v>
      </c>
      <c r="AQ49" s="3">
        <f t="shared" ref="AQ49" si="931">AQ48/10000</f>
        <v>52.852800000000002</v>
      </c>
      <c r="AR49" s="3">
        <f t="shared" ref="AR49" si="932">AR48/10000</f>
        <v>164.26</v>
      </c>
      <c r="AS49" s="3">
        <f t="shared" ref="AS49" si="933">AS48/10000</f>
        <v>20.0456</v>
      </c>
      <c r="AT49" s="3">
        <f t="shared" ref="AT49" si="934">AT48/10000</f>
        <v>0</v>
      </c>
      <c r="AU49" s="3">
        <f t="shared" ref="AU49" si="935">AU48/10000</f>
        <v>0</v>
      </c>
      <c r="AV49" s="3">
        <f t="shared" ref="AV49" si="936">AV48/10000</f>
        <v>0</v>
      </c>
      <c r="AW49" s="3">
        <f t="shared" ref="AW49" si="937">AW48/10000</f>
        <v>0</v>
      </c>
      <c r="AX49" s="3">
        <f t="shared" ref="AX49" si="938">AX48/10000</f>
        <v>91.352699999999999</v>
      </c>
      <c r="AY49" s="3">
        <f t="shared" ref="AY49" si="939">AY48/10000</f>
        <v>0</v>
      </c>
      <c r="AZ49" s="3">
        <f t="shared" ref="AZ49" si="940">AZ48/10000</f>
        <v>33.202500000000001</v>
      </c>
      <c r="BA49" s="3">
        <f t="shared" ref="BA49" si="941">BA48/10000</f>
        <v>25.1662</v>
      </c>
      <c r="BB49" s="3">
        <f t="shared" ref="BB49" si="942">BB48/10000</f>
        <v>12.662000000000001</v>
      </c>
      <c r="BC49" s="3">
        <f t="shared" ref="BC49" si="943">BC48/10000</f>
        <v>79.4542</v>
      </c>
      <c r="BD49" s="3">
        <f t="shared" ref="BD49" si="944">BD48/10000</f>
        <v>235.80099999999999</v>
      </c>
      <c r="BE49" s="3">
        <f t="shared" ref="BE49" si="945">BE48/10000</f>
        <v>99.288600000000002</v>
      </c>
      <c r="BF49" s="3">
        <f t="shared" ref="BF49" si="946">BF48/10000</f>
        <v>349.35399999999998</v>
      </c>
      <c r="BG49" s="3">
        <f t="shared" ref="BG49" si="947">BG48/10000</f>
        <v>124.896</v>
      </c>
      <c r="BH49" s="3">
        <f t="shared" ref="BH49" si="948">BH48/10000</f>
        <v>606.91099999999994</v>
      </c>
      <c r="BI49" s="3">
        <f t="shared" ref="BI49" si="949">BI48/10000</f>
        <v>40.838700000000003</v>
      </c>
      <c r="BJ49" s="3">
        <f t="shared" ref="BJ49" si="950">BJ48/10000</f>
        <v>456.2903</v>
      </c>
      <c r="BK49" s="3">
        <f t="shared" ref="BK49" si="951">BK48/10000</f>
        <v>51.6629</v>
      </c>
      <c r="BL49" s="3">
        <f t="shared" ref="BL49" si="952">BL48/10000</f>
        <v>0</v>
      </c>
      <c r="BM49" s="3">
        <f t="shared" ref="BM49" si="953">BM48/10000</f>
        <v>0</v>
      </c>
      <c r="BN49" s="3">
        <f t="shared" ref="BN49" si="954">BN48/10000</f>
        <v>10.864800000000001</v>
      </c>
      <c r="BO49" s="3">
        <f t="shared" ref="BO49" si="955">BO48/10000</f>
        <v>14.8468</v>
      </c>
      <c r="BP49" s="3">
        <f t="shared" ref="BP49" si="956">BP48/10000</f>
        <v>2.1061000000000001</v>
      </c>
      <c r="BQ49" s="3">
        <f t="shared" ref="BQ49" si="957">BQ48/10000</f>
        <v>3.9771999999999998</v>
      </c>
      <c r="BR49" s="3">
        <f t="shared" ref="BR49" si="958">BR48/10000</f>
        <v>9.1999999999999993</v>
      </c>
      <c r="BS49" s="3">
        <f t="shared" ref="BS49" si="959">BS48/10000</f>
        <v>4.4653999999999998</v>
      </c>
      <c r="BT49" s="3">
        <f t="shared" ref="BT49" si="960">BT48/10000</f>
        <v>0.97240000000000004</v>
      </c>
      <c r="BU49" s="3">
        <f t="shared" ref="BU49" si="961">BU48/10000</f>
        <v>24.089300000000001</v>
      </c>
      <c r="BV49" s="3">
        <f t="shared" ref="BV49" si="962">BV48/10000</f>
        <v>15.680300000000001</v>
      </c>
      <c r="BW49" s="3">
        <f t="shared" ref="BW49" si="963">BW48/10000</f>
        <v>2.7395999999999998</v>
      </c>
      <c r="BX49" s="3">
        <f t="shared" ref="BX49" si="964">BX48/10000</f>
        <v>6.7785000000000002</v>
      </c>
      <c r="BY49" s="3">
        <f t="shared" ref="BY49" si="965">BY48/10000</f>
        <v>0</v>
      </c>
      <c r="BZ49" s="3">
        <f t="shared" ref="BZ49" si="966">BZ48/10000</f>
        <v>25.756799999999998</v>
      </c>
      <c r="CA49" s="3">
        <f t="shared" ref="CA49" si="967">CA48/10000</f>
        <v>11.676500000000001</v>
      </c>
      <c r="CB49" s="3">
        <f t="shared" ref="CB49" si="968">CB48/10000</f>
        <v>20.8216</v>
      </c>
      <c r="CC49" s="3">
        <f t="shared" ref="CC49" si="969">CC48/10000</f>
        <v>0</v>
      </c>
      <c r="CD49" s="3">
        <f t="shared" ref="CD49" si="970">CD48/10000</f>
        <v>0</v>
      </c>
      <c r="CE49" s="3">
        <f t="shared" ref="CE49" si="971">CE48/10000</f>
        <v>3.7578999999999998</v>
      </c>
      <c r="CF49" s="3">
        <f t="shared" ref="CF49" si="972">CF48/10000</f>
        <v>0.42270000000000002</v>
      </c>
      <c r="CG49" s="3">
        <f t="shared" ref="CG49" si="973">CG48/10000</f>
        <v>0</v>
      </c>
      <c r="CH49" s="3">
        <f t="shared" ref="CH49" si="974">CH48/10000</f>
        <v>2.9340000000000002</v>
      </c>
      <c r="CI49" s="3">
        <f t="shared" ref="CI49" si="975">CI48/10000</f>
        <v>3.1459000000000001</v>
      </c>
      <c r="CJ49" s="3">
        <f t="shared" ref="CJ49" si="976">CJ48/10000</f>
        <v>79.545100000000005</v>
      </c>
    </row>
    <row r="50" spans="2:88" x14ac:dyDescent="0.25">
      <c r="B50" s="32"/>
      <c r="C50" s="6" t="s">
        <v>218</v>
      </c>
      <c r="D50" s="5" t="s">
        <v>219</v>
      </c>
      <c r="E50" s="4">
        <f>2.778*(('äravoolu parameetrid'!$E$4*('äravoolu parameetrid'!$E$6^'äravoolu parameetrid'!$F$4))/('äravoolu parameetrid'!$E$19^'äravoolu parameetrid'!$G$4))</f>
        <v>101.42335520404643</v>
      </c>
      <c r="F50" s="4">
        <f>2.778*(('äravoolu parameetrid'!$E$4*('äravoolu parameetrid'!$E$6^'äravoolu parameetrid'!$F$4))/('äravoolu parameetrid'!$E$19^'äravoolu parameetrid'!$G$4))</f>
        <v>101.42335520404643</v>
      </c>
      <c r="G50" s="4">
        <f>2.778*(('äravoolu parameetrid'!$E$4*('äravoolu parameetrid'!$E$6^'äravoolu parameetrid'!$F$4))/('äravoolu parameetrid'!$E$19^'äravoolu parameetrid'!$G$4))</f>
        <v>101.42335520404643</v>
      </c>
      <c r="H50" s="4">
        <f>2.778*(('äravoolu parameetrid'!$E$4*('äravoolu parameetrid'!$E$6^'äravoolu parameetrid'!$F$4))/('äravoolu parameetrid'!$E$19^'äravoolu parameetrid'!$G$4))</f>
        <v>101.42335520404643</v>
      </c>
      <c r="I50" s="4">
        <f>2.778*(('äravoolu parameetrid'!$E$4*('äravoolu parameetrid'!$E$6^'äravoolu parameetrid'!$F$4))/('äravoolu parameetrid'!$E$19^'äravoolu parameetrid'!$G$4))</f>
        <v>101.42335520404643</v>
      </c>
      <c r="J50" s="4">
        <f>2.778*(('äravoolu parameetrid'!$E$4*('äravoolu parameetrid'!$E$6^'äravoolu parameetrid'!$F$4))/('äravoolu parameetrid'!$E$19^'äravoolu parameetrid'!$G$4))</f>
        <v>101.42335520404643</v>
      </c>
      <c r="K50" s="4">
        <f>2.778*(('äravoolu parameetrid'!$E$4*('äravoolu parameetrid'!$E$6^'äravoolu parameetrid'!$F$4))/('äravoolu parameetrid'!$E$19^'äravoolu parameetrid'!$G$4))</f>
        <v>101.42335520404643</v>
      </c>
      <c r="L50" s="4">
        <f>2.778*(('äravoolu parameetrid'!$E$4*('äravoolu parameetrid'!$E$6^'äravoolu parameetrid'!$F$4))/('äravoolu parameetrid'!$E$19^'äravoolu parameetrid'!$G$4))</f>
        <v>101.42335520404643</v>
      </c>
      <c r="M50" s="4">
        <f>2.778*(('äravoolu parameetrid'!$E$4*('äravoolu parameetrid'!$E$6^'äravoolu parameetrid'!$F$4))/('äravoolu parameetrid'!$E$19^'äravoolu parameetrid'!$G$4))</f>
        <v>101.42335520404643</v>
      </c>
      <c r="N50" s="4">
        <f>2.778*(('äravoolu parameetrid'!$E$4*('äravoolu parameetrid'!$E$6^'äravoolu parameetrid'!$F$4))/('äravoolu parameetrid'!$E$19^'äravoolu parameetrid'!$G$4))</f>
        <v>101.42335520404643</v>
      </c>
      <c r="O50" s="4">
        <f>2.778*(('äravoolu parameetrid'!$E$4*('äravoolu parameetrid'!$E$6^'äravoolu parameetrid'!$F$4))/('äravoolu parameetrid'!$E$19^'äravoolu parameetrid'!$G$4))</f>
        <v>101.42335520404643</v>
      </c>
      <c r="P50" s="4">
        <f>2.778*(('äravoolu parameetrid'!$E$4*('äravoolu parameetrid'!$E$6^'äravoolu parameetrid'!$F$4))/('äravoolu parameetrid'!$E$19^'äravoolu parameetrid'!$G$4))</f>
        <v>101.42335520404643</v>
      </c>
      <c r="Q50" s="4">
        <f>2.778*(('äravoolu parameetrid'!$E$4*('äravoolu parameetrid'!$E$6^'äravoolu parameetrid'!$F$4))/('äravoolu parameetrid'!$E$19^'äravoolu parameetrid'!$G$4))</f>
        <v>101.42335520404643</v>
      </c>
      <c r="R50" s="4">
        <f>2.778*(('äravoolu parameetrid'!$E$4*('äravoolu parameetrid'!$E$6^'äravoolu parameetrid'!$F$4))/('äravoolu parameetrid'!$E$19^'äravoolu parameetrid'!$G$4))</f>
        <v>101.42335520404643</v>
      </c>
      <c r="S50" s="4">
        <f>2.778*(('äravoolu parameetrid'!$E$4*('äravoolu parameetrid'!$E$6^'äravoolu parameetrid'!$F$4))/('äravoolu parameetrid'!$E$19^'äravoolu parameetrid'!$G$4))</f>
        <v>101.42335520404643</v>
      </c>
      <c r="T50" s="4">
        <f>2.778*(('äravoolu parameetrid'!$E$4*('äravoolu parameetrid'!$E$6^'äravoolu parameetrid'!$F$4))/('äravoolu parameetrid'!$E$19^'äravoolu parameetrid'!$G$4))</f>
        <v>101.42335520404643</v>
      </c>
      <c r="U50" s="4">
        <f>2.778*(('äravoolu parameetrid'!$E$4*('äravoolu parameetrid'!$E$6^'äravoolu parameetrid'!$F$4))/('äravoolu parameetrid'!$E$19^'äravoolu parameetrid'!$G$4))</f>
        <v>101.42335520404643</v>
      </c>
      <c r="V50" s="4">
        <f>2.778*(('äravoolu parameetrid'!$E$4*('äravoolu parameetrid'!$E$6^'äravoolu parameetrid'!$F$4))/('äravoolu parameetrid'!$E$19^'äravoolu parameetrid'!$G$4))</f>
        <v>101.42335520404643</v>
      </c>
      <c r="W50" s="4">
        <f>2.778*(('äravoolu parameetrid'!$E$4*('äravoolu parameetrid'!$E$6^'äravoolu parameetrid'!$F$4))/('äravoolu parameetrid'!$E$19^'äravoolu parameetrid'!$G$4))</f>
        <v>101.42335520404643</v>
      </c>
      <c r="X50" s="4">
        <f>2.778*(('äravoolu parameetrid'!$E$4*('äravoolu parameetrid'!$E$6^'äravoolu parameetrid'!$F$4))/('äravoolu parameetrid'!$E$19^'äravoolu parameetrid'!$G$4))</f>
        <v>101.42335520404643</v>
      </c>
      <c r="Y50" s="4">
        <f>2.778*(('äravoolu parameetrid'!$E$4*('äravoolu parameetrid'!$E$6^'äravoolu parameetrid'!$F$4))/('äravoolu parameetrid'!$E$19^'äravoolu parameetrid'!$G$4))</f>
        <v>101.42335520404643</v>
      </c>
      <c r="Z50" s="4">
        <f>2.778*(('äravoolu parameetrid'!$E$4*('äravoolu parameetrid'!$E$6^'äravoolu parameetrid'!$F$4))/('äravoolu parameetrid'!$E$19^'äravoolu parameetrid'!$G$4))</f>
        <v>101.42335520404643</v>
      </c>
      <c r="AA50" s="4">
        <f>2.778*(('äravoolu parameetrid'!$E$4*('äravoolu parameetrid'!$E$6^'äravoolu parameetrid'!$F$4))/('äravoolu parameetrid'!$E$19^'äravoolu parameetrid'!$G$4))</f>
        <v>101.42335520404643</v>
      </c>
      <c r="AB50" s="4">
        <f>2.778*(('äravoolu parameetrid'!$E$4*('äravoolu parameetrid'!$E$6^'äravoolu parameetrid'!$F$4))/('äravoolu parameetrid'!$E$19^'äravoolu parameetrid'!$G$4))</f>
        <v>101.42335520404643</v>
      </c>
      <c r="AC50" s="4">
        <f>2.778*(('äravoolu parameetrid'!$E$4*('äravoolu parameetrid'!$E$6^'äravoolu parameetrid'!$F$4))/('äravoolu parameetrid'!$E$19^'äravoolu parameetrid'!$G$4))</f>
        <v>101.42335520404643</v>
      </c>
      <c r="AD50" s="4">
        <f>2.778*(('äravoolu parameetrid'!$E$4*('äravoolu parameetrid'!$E$6^'äravoolu parameetrid'!$F$4))/('äravoolu parameetrid'!$E$19^'äravoolu parameetrid'!$G$4))</f>
        <v>101.42335520404643</v>
      </c>
      <c r="AE50" s="4">
        <f>2.778*(('äravoolu parameetrid'!$E$4*('äravoolu parameetrid'!$E$6^'äravoolu parameetrid'!$F$4))/('äravoolu parameetrid'!$E$19^'äravoolu parameetrid'!$G$4))</f>
        <v>101.42335520404643</v>
      </c>
      <c r="AF50" s="4">
        <f>2.778*(('äravoolu parameetrid'!$E$4*('äravoolu parameetrid'!$E$6^'äravoolu parameetrid'!$F$4))/('äravoolu parameetrid'!$E$19^'äravoolu parameetrid'!$G$4))</f>
        <v>101.42335520404643</v>
      </c>
      <c r="AG50" s="4">
        <f>2.778*(('äravoolu parameetrid'!$E$4*('äravoolu parameetrid'!$E$6^'äravoolu parameetrid'!$F$4))/('äravoolu parameetrid'!$E$19^'äravoolu parameetrid'!$G$4))</f>
        <v>101.42335520404643</v>
      </c>
      <c r="AH50" s="4">
        <f>2.778*(('äravoolu parameetrid'!$E$4*('äravoolu parameetrid'!$E$6^'äravoolu parameetrid'!$F$4))/('äravoolu parameetrid'!$E$19^'äravoolu parameetrid'!$G$4))</f>
        <v>101.42335520404643</v>
      </c>
      <c r="AI50" s="4">
        <f>2.778*(('äravoolu parameetrid'!$E$4*('äravoolu parameetrid'!$E$6^'äravoolu parameetrid'!$F$4))/('äravoolu parameetrid'!$E$19^'äravoolu parameetrid'!$G$4))</f>
        <v>101.42335520404643</v>
      </c>
      <c r="AJ50" s="4">
        <f>2.778*(('äravoolu parameetrid'!$E$4*('äravoolu parameetrid'!$E$6^'äravoolu parameetrid'!$F$4))/('äravoolu parameetrid'!$E$19^'äravoolu parameetrid'!$G$4))</f>
        <v>101.42335520404643</v>
      </c>
      <c r="AK50" s="4">
        <f>2.778*(('äravoolu parameetrid'!$E$4*('äravoolu parameetrid'!$E$6^'äravoolu parameetrid'!$F$4))/('äravoolu parameetrid'!$E$19^'äravoolu parameetrid'!$G$4))</f>
        <v>101.42335520404643</v>
      </c>
      <c r="AL50" s="4">
        <f>2.778*(('äravoolu parameetrid'!$E$4*('äravoolu parameetrid'!$E$6^'äravoolu parameetrid'!$F$4))/('äravoolu parameetrid'!$E$19^'äravoolu parameetrid'!$G$4))</f>
        <v>101.42335520404643</v>
      </c>
      <c r="AM50" s="4">
        <f>2.778*(('äravoolu parameetrid'!$E$4*('äravoolu parameetrid'!$E$6^'äravoolu parameetrid'!$F$4))/('äravoolu parameetrid'!$E$19^'äravoolu parameetrid'!$G$4))</f>
        <v>101.42335520404643</v>
      </c>
      <c r="AN50" s="4">
        <f>2.778*(('äravoolu parameetrid'!$E$4*('äravoolu parameetrid'!$E$6^'äravoolu parameetrid'!$F$4))/('äravoolu parameetrid'!$E$19^'äravoolu parameetrid'!$G$4))</f>
        <v>101.42335520404643</v>
      </c>
      <c r="AO50" s="4">
        <f>2.778*(('äravoolu parameetrid'!$E$4*('äravoolu parameetrid'!$E$6^'äravoolu parameetrid'!$F$4))/('äravoolu parameetrid'!$E$19^'äravoolu parameetrid'!$G$4))</f>
        <v>101.42335520404643</v>
      </c>
      <c r="AP50" s="4">
        <f>2.778*(('äravoolu parameetrid'!$E$4*('äravoolu parameetrid'!$E$6^'äravoolu parameetrid'!$F$4))/('äravoolu parameetrid'!$E$19^'äravoolu parameetrid'!$G$4))</f>
        <v>101.42335520404643</v>
      </c>
      <c r="AQ50" s="4">
        <f>2.778*(('äravoolu parameetrid'!$E$4*('äravoolu parameetrid'!$E$6^'äravoolu parameetrid'!$F$4))/('äravoolu parameetrid'!$E$19^'äravoolu parameetrid'!$G$4))</f>
        <v>101.42335520404643</v>
      </c>
      <c r="AR50" s="4">
        <f>2.778*(('äravoolu parameetrid'!$E$4*('äravoolu parameetrid'!$E$6^'äravoolu parameetrid'!$F$4))/('äravoolu parameetrid'!$E$19^'äravoolu parameetrid'!$G$4))</f>
        <v>101.42335520404643</v>
      </c>
      <c r="AS50" s="4">
        <f>2.778*(('äravoolu parameetrid'!$E$4*('äravoolu parameetrid'!$E$6^'äravoolu parameetrid'!$F$4))/('äravoolu parameetrid'!$E$19^'äravoolu parameetrid'!$G$4))</f>
        <v>101.42335520404643</v>
      </c>
      <c r="AT50" s="4">
        <f>2.778*(('äravoolu parameetrid'!$E$4*('äravoolu parameetrid'!$E$6^'äravoolu parameetrid'!$F$4))/('äravoolu parameetrid'!$E$19^'äravoolu parameetrid'!$G$4))</f>
        <v>101.42335520404643</v>
      </c>
      <c r="AU50" s="4">
        <f>2.778*(('äravoolu parameetrid'!$E$4*('äravoolu parameetrid'!$E$6^'äravoolu parameetrid'!$F$4))/('äravoolu parameetrid'!$E$19^'äravoolu parameetrid'!$G$4))</f>
        <v>101.42335520404643</v>
      </c>
      <c r="AV50" s="4">
        <f>2.778*(('äravoolu parameetrid'!$E$4*('äravoolu parameetrid'!$E$6^'äravoolu parameetrid'!$F$4))/('äravoolu parameetrid'!$E$19^'äravoolu parameetrid'!$G$4))</f>
        <v>101.42335520404643</v>
      </c>
      <c r="AW50" s="4">
        <f>2.778*(('äravoolu parameetrid'!$E$4*('äravoolu parameetrid'!$E$6^'äravoolu parameetrid'!$F$4))/('äravoolu parameetrid'!$E$19^'äravoolu parameetrid'!$G$4))</f>
        <v>101.42335520404643</v>
      </c>
      <c r="AX50" s="4">
        <f>2.778*(('äravoolu parameetrid'!$E$4*('äravoolu parameetrid'!$E$6^'äravoolu parameetrid'!$F$4))/('äravoolu parameetrid'!$E$19^'äravoolu parameetrid'!$G$4))</f>
        <v>101.42335520404643</v>
      </c>
      <c r="AY50" s="4">
        <f>2.778*(('äravoolu parameetrid'!$E$4*('äravoolu parameetrid'!$E$6^'äravoolu parameetrid'!$F$4))/('äravoolu parameetrid'!$E$19^'äravoolu parameetrid'!$G$4))</f>
        <v>101.42335520404643</v>
      </c>
      <c r="AZ50" s="4">
        <f>2.778*(('äravoolu parameetrid'!$E$4*('äravoolu parameetrid'!$E$6^'äravoolu parameetrid'!$F$4))/('äravoolu parameetrid'!$E$19^'äravoolu parameetrid'!$G$4))</f>
        <v>101.42335520404643</v>
      </c>
      <c r="BA50" s="4">
        <f>2.778*(('äravoolu parameetrid'!$E$4*('äravoolu parameetrid'!$E$6^'äravoolu parameetrid'!$F$4))/('äravoolu parameetrid'!$E$19^'äravoolu parameetrid'!$G$4))</f>
        <v>101.42335520404643</v>
      </c>
      <c r="BB50" s="4">
        <f>2.778*(('äravoolu parameetrid'!$E$4*('äravoolu parameetrid'!$E$6^'äravoolu parameetrid'!$F$4))/('äravoolu parameetrid'!$E$19^'äravoolu parameetrid'!$G$4))</f>
        <v>101.42335520404643</v>
      </c>
      <c r="BC50" s="4">
        <f>2.778*(('äravoolu parameetrid'!$E$4*('äravoolu parameetrid'!$E$6^'äravoolu parameetrid'!$F$4))/('äravoolu parameetrid'!$E$19^'äravoolu parameetrid'!$G$4))</f>
        <v>101.42335520404643</v>
      </c>
      <c r="BD50" s="4">
        <f>2.778*(('äravoolu parameetrid'!$E$4*('äravoolu parameetrid'!$E$6^'äravoolu parameetrid'!$F$4))/('äravoolu parameetrid'!$E$19^'äravoolu parameetrid'!$G$4))</f>
        <v>101.42335520404643</v>
      </c>
      <c r="BE50" s="4">
        <f>2.778*(('äravoolu parameetrid'!$E$4*('äravoolu parameetrid'!$E$6^'äravoolu parameetrid'!$F$4))/('äravoolu parameetrid'!$E$19^'äravoolu parameetrid'!$G$4))</f>
        <v>101.42335520404643</v>
      </c>
      <c r="BF50" s="4">
        <f>2.778*(('äravoolu parameetrid'!$E$4*('äravoolu parameetrid'!$E$6^'äravoolu parameetrid'!$F$4))/('äravoolu parameetrid'!$E$19^'äravoolu parameetrid'!$G$4))</f>
        <v>101.42335520404643</v>
      </c>
      <c r="BG50" s="4">
        <f>2.778*(('äravoolu parameetrid'!$E$4*('äravoolu parameetrid'!$E$6^'äravoolu parameetrid'!$F$4))/('äravoolu parameetrid'!$E$19^'äravoolu parameetrid'!$G$4))</f>
        <v>101.42335520404643</v>
      </c>
      <c r="BH50" s="4">
        <f>2.778*(('äravoolu parameetrid'!$E$4*('äravoolu parameetrid'!$E$6^'äravoolu parameetrid'!$F$4))/('äravoolu parameetrid'!$E$19^'äravoolu parameetrid'!$G$4))</f>
        <v>101.42335520404643</v>
      </c>
      <c r="BI50" s="4">
        <f>2.778*(('äravoolu parameetrid'!$E$4*('äravoolu parameetrid'!$E$6^'äravoolu parameetrid'!$F$4))/('äravoolu parameetrid'!$E$19^'äravoolu parameetrid'!$G$4))</f>
        <v>101.42335520404643</v>
      </c>
      <c r="BJ50" s="4">
        <f>2.778*(('äravoolu parameetrid'!$E$4*('äravoolu parameetrid'!$E$6^'äravoolu parameetrid'!$F$4))/('äravoolu parameetrid'!$E$19^'äravoolu parameetrid'!$G$4))</f>
        <v>101.42335520404643</v>
      </c>
      <c r="BK50" s="4">
        <f>2.778*(('äravoolu parameetrid'!$E$4*('äravoolu parameetrid'!$E$6^'äravoolu parameetrid'!$F$4))/('äravoolu parameetrid'!$E$19^'äravoolu parameetrid'!$G$4))</f>
        <v>101.42335520404643</v>
      </c>
      <c r="BL50" s="4">
        <f>2.778*(('äravoolu parameetrid'!$E$4*('äravoolu parameetrid'!$E$6^'äravoolu parameetrid'!$F$4))/('äravoolu parameetrid'!$E$19^'äravoolu parameetrid'!$G$4))</f>
        <v>101.42335520404643</v>
      </c>
      <c r="BM50" s="4">
        <f>2.778*(('äravoolu parameetrid'!$E$4*('äravoolu parameetrid'!$E$6^'äravoolu parameetrid'!$F$4))/('äravoolu parameetrid'!$E$19^'äravoolu parameetrid'!$G$4))</f>
        <v>101.42335520404643</v>
      </c>
      <c r="BN50" s="4">
        <f>2.778*(('äravoolu parameetrid'!$E$4*('äravoolu parameetrid'!$E$6^'äravoolu parameetrid'!$F$4))/('äravoolu parameetrid'!$E$19^'äravoolu parameetrid'!$G$4))</f>
        <v>101.42335520404643</v>
      </c>
      <c r="BO50" s="4">
        <f>2.778*(('äravoolu parameetrid'!$E$4*('äravoolu parameetrid'!$E$6^'äravoolu parameetrid'!$F$4))/('äravoolu parameetrid'!$E$19^'äravoolu parameetrid'!$G$4))</f>
        <v>101.42335520404643</v>
      </c>
      <c r="BP50" s="4">
        <f>2.778*(('äravoolu parameetrid'!$E$4*('äravoolu parameetrid'!$E$6^'äravoolu parameetrid'!$F$4))/('äravoolu parameetrid'!$E$19^'äravoolu parameetrid'!$G$4))</f>
        <v>101.42335520404643</v>
      </c>
      <c r="BQ50" s="4">
        <f>2.778*(('äravoolu parameetrid'!$E$4*('äravoolu parameetrid'!$E$6^'äravoolu parameetrid'!$F$4))/('äravoolu parameetrid'!$E$19^'äravoolu parameetrid'!$G$4))</f>
        <v>101.42335520404643</v>
      </c>
      <c r="BR50" s="4">
        <f>2.778*(('äravoolu parameetrid'!$E$4*('äravoolu parameetrid'!$E$6^'äravoolu parameetrid'!$F$4))/('äravoolu parameetrid'!$E$19^'äravoolu parameetrid'!$G$4))</f>
        <v>101.42335520404643</v>
      </c>
      <c r="BS50" s="4">
        <f>2.778*(('äravoolu parameetrid'!$E$4*('äravoolu parameetrid'!$E$6^'äravoolu parameetrid'!$F$4))/('äravoolu parameetrid'!$E$19^'äravoolu parameetrid'!$G$4))</f>
        <v>101.42335520404643</v>
      </c>
      <c r="BT50" s="4">
        <f>2.778*(('äravoolu parameetrid'!$E$4*('äravoolu parameetrid'!$E$6^'äravoolu parameetrid'!$F$4))/('äravoolu parameetrid'!$E$19^'äravoolu parameetrid'!$G$4))</f>
        <v>101.42335520404643</v>
      </c>
      <c r="BU50" s="4">
        <f>2.778*(('äravoolu parameetrid'!$E$4*('äravoolu parameetrid'!$E$6^'äravoolu parameetrid'!$F$4))/('äravoolu parameetrid'!$E$19^'äravoolu parameetrid'!$G$4))</f>
        <v>101.42335520404643</v>
      </c>
      <c r="BV50" s="4">
        <f>2.778*(('äravoolu parameetrid'!$E$4*('äravoolu parameetrid'!$E$6^'äravoolu parameetrid'!$F$4))/('äravoolu parameetrid'!$E$19^'äravoolu parameetrid'!$G$4))</f>
        <v>101.42335520404643</v>
      </c>
      <c r="BW50" s="4">
        <f>2.778*(('äravoolu parameetrid'!$E$4*('äravoolu parameetrid'!$E$6^'äravoolu parameetrid'!$F$4))/('äravoolu parameetrid'!$E$19^'äravoolu parameetrid'!$G$4))</f>
        <v>101.42335520404643</v>
      </c>
      <c r="BX50" s="4">
        <f>2.778*(('äravoolu parameetrid'!$E$4*('äravoolu parameetrid'!$E$6^'äravoolu parameetrid'!$F$4))/('äravoolu parameetrid'!$E$19^'äravoolu parameetrid'!$G$4))</f>
        <v>101.42335520404643</v>
      </c>
      <c r="BY50" s="4">
        <f>2.778*(('äravoolu parameetrid'!$E$4*('äravoolu parameetrid'!$E$6^'äravoolu parameetrid'!$F$4))/('äravoolu parameetrid'!$E$19^'äravoolu parameetrid'!$G$4))</f>
        <v>101.42335520404643</v>
      </c>
      <c r="BZ50" s="4">
        <f>2.778*(('äravoolu parameetrid'!$E$4*('äravoolu parameetrid'!$E$6^'äravoolu parameetrid'!$F$4))/('äravoolu parameetrid'!$E$19^'äravoolu parameetrid'!$G$4))</f>
        <v>101.42335520404643</v>
      </c>
      <c r="CA50" s="4">
        <f>2.778*(('äravoolu parameetrid'!$E$4*('äravoolu parameetrid'!$E$6^'äravoolu parameetrid'!$F$4))/('äravoolu parameetrid'!$E$19^'äravoolu parameetrid'!$G$4))</f>
        <v>101.42335520404643</v>
      </c>
      <c r="CB50" s="4">
        <f>2.778*(('äravoolu parameetrid'!$E$4*('äravoolu parameetrid'!$E$6^'äravoolu parameetrid'!$F$4))/('äravoolu parameetrid'!$E$19^'äravoolu parameetrid'!$G$4))</f>
        <v>101.42335520404643</v>
      </c>
      <c r="CC50" s="4">
        <f>2.778*(('äravoolu parameetrid'!$E$4*('äravoolu parameetrid'!$E$6^'äravoolu parameetrid'!$F$4))/('äravoolu parameetrid'!$E$19^'äravoolu parameetrid'!$G$4))</f>
        <v>101.42335520404643</v>
      </c>
      <c r="CD50" s="4">
        <f>2.778*(('äravoolu parameetrid'!$E$4*('äravoolu parameetrid'!$E$6^'äravoolu parameetrid'!$F$4))/('äravoolu parameetrid'!$E$19^'äravoolu parameetrid'!$G$4))</f>
        <v>101.42335520404643</v>
      </c>
      <c r="CE50" s="4">
        <f>2.778*(('äravoolu parameetrid'!$E$4*('äravoolu parameetrid'!$E$6^'äravoolu parameetrid'!$F$4))/('äravoolu parameetrid'!$E$19^'äravoolu parameetrid'!$G$4))</f>
        <v>101.42335520404643</v>
      </c>
      <c r="CF50" s="4">
        <f>2.778*(('äravoolu parameetrid'!$E$4*('äravoolu parameetrid'!$E$6^'äravoolu parameetrid'!$F$4))/('äravoolu parameetrid'!$E$19^'äravoolu parameetrid'!$G$4))</f>
        <v>101.42335520404643</v>
      </c>
      <c r="CG50" s="4">
        <f>2.778*(('äravoolu parameetrid'!$E$4*('äravoolu parameetrid'!$E$6^'äravoolu parameetrid'!$F$4))/('äravoolu parameetrid'!$E$19^'äravoolu parameetrid'!$G$4))</f>
        <v>101.42335520404643</v>
      </c>
      <c r="CH50" s="4">
        <f>2.778*(('äravoolu parameetrid'!$E$4*('äravoolu parameetrid'!$E$6^'äravoolu parameetrid'!$F$4))/('äravoolu parameetrid'!$E$19^'äravoolu parameetrid'!$G$4))</f>
        <v>101.42335520404643</v>
      </c>
      <c r="CI50" s="4">
        <f>2.778*(('äravoolu parameetrid'!$E$4*('äravoolu parameetrid'!$E$6^'äravoolu parameetrid'!$F$4))/('äravoolu parameetrid'!$E$19^'äravoolu parameetrid'!$G$4))</f>
        <v>101.42335520404643</v>
      </c>
      <c r="CJ50" s="4">
        <f>2.778*(('äravoolu parameetrid'!$E$4*('äravoolu parameetrid'!$E$6^'äravoolu parameetrid'!$F$4))/('äravoolu parameetrid'!$E$19^'äravoolu parameetrid'!$G$4))</f>
        <v>101.42335520404643</v>
      </c>
    </row>
    <row r="51" spans="2:88" x14ac:dyDescent="0.25">
      <c r="B51" s="32"/>
      <c r="C51" s="5" t="s">
        <v>183</v>
      </c>
      <c r="D51" s="5" t="s">
        <v>184</v>
      </c>
      <c r="E51" s="3">
        <f>'äravoolu parameetrid'!$E$18</f>
        <v>0.05</v>
      </c>
      <c r="F51" s="3">
        <f>'äravoolu parameetrid'!$E$18</f>
        <v>0.05</v>
      </c>
      <c r="G51" s="3">
        <f>'äravoolu parameetrid'!$E$18</f>
        <v>0.05</v>
      </c>
      <c r="H51" s="3">
        <f>'äravoolu parameetrid'!$E$18</f>
        <v>0.05</v>
      </c>
      <c r="I51" s="3">
        <f>'äravoolu parameetrid'!$E$18</f>
        <v>0.05</v>
      </c>
      <c r="J51" s="3">
        <f>'äravoolu parameetrid'!$E$18</f>
        <v>0.05</v>
      </c>
      <c r="K51" s="3">
        <f>'äravoolu parameetrid'!$E$18</f>
        <v>0.05</v>
      </c>
      <c r="L51" s="3">
        <f>'äravoolu parameetrid'!$E$18</f>
        <v>0.05</v>
      </c>
      <c r="M51" s="3">
        <f>'äravoolu parameetrid'!$E$18</f>
        <v>0.05</v>
      </c>
      <c r="N51" s="3">
        <f>'äravoolu parameetrid'!$E$18</f>
        <v>0.05</v>
      </c>
      <c r="O51" s="3">
        <f>'äravoolu parameetrid'!$E$18</f>
        <v>0.05</v>
      </c>
      <c r="P51" s="3">
        <f>'äravoolu parameetrid'!$E$18</f>
        <v>0.05</v>
      </c>
      <c r="Q51" s="3">
        <f>'äravoolu parameetrid'!$E$18</f>
        <v>0.05</v>
      </c>
      <c r="R51" s="3">
        <f>'äravoolu parameetrid'!$E$18</f>
        <v>0.05</v>
      </c>
      <c r="S51" s="3">
        <f>'äravoolu parameetrid'!$E$18</f>
        <v>0.05</v>
      </c>
      <c r="T51" s="3">
        <f>'äravoolu parameetrid'!$E$18</f>
        <v>0.05</v>
      </c>
      <c r="U51" s="3">
        <f>'äravoolu parameetrid'!$E$18</f>
        <v>0.05</v>
      </c>
      <c r="V51" s="3">
        <f>'äravoolu parameetrid'!$E$18</f>
        <v>0.05</v>
      </c>
      <c r="W51" s="3">
        <f>'äravoolu parameetrid'!$E$18</f>
        <v>0.05</v>
      </c>
      <c r="X51" s="3">
        <f>'äravoolu parameetrid'!$E$18</f>
        <v>0.05</v>
      </c>
      <c r="Y51" s="3">
        <f>'äravoolu parameetrid'!$E$18</f>
        <v>0.05</v>
      </c>
      <c r="Z51" s="3">
        <f>'äravoolu parameetrid'!$E$18</f>
        <v>0.05</v>
      </c>
      <c r="AA51" s="3">
        <f>'äravoolu parameetrid'!$E$18</f>
        <v>0.05</v>
      </c>
      <c r="AB51" s="3">
        <f>'äravoolu parameetrid'!$E$18</f>
        <v>0.05</v>
      </c>
      <c r="AC51" s="3">
        <f>'äravoolu parameetrid'!$E$18</f>
        <v>0.05</v>
      </c>
      <c r="AD51" s="3">
        <f>'äravoolu parameetrid'!$E$18</f>
        <v>0.05</v>
      </c>
      <c r="AE51" s="3">
        <f>'äravoolu parameetrid'!$E$18</f>
        <v>0.05</v>
      </c>
      <c r="AF51" s="3">
        <f>'äravoolu parameetrid'!$E$18</f>
        <v>0.05</v>
      </c>
      <c r="AG51" s="3">
        <f>'äravoolu parameetrid'!$E$18</f>
        <v>0.05</v>
      </c>
      <c r="AH51" s="3">
        <f>'äravoolu parameetrid'!$E$18</f>
        <v>0.05</v>
      </c>
      <c r="AI51" s="3">
        <f>'äravoolu parameetrid'!$E$18</f>
        <v>0.05</v>
      </c>
      <c r="AJ51" s="3">
        <f>'äravoolu parameetrid'!$E$18</f>
        <v>0.05</v>
      </c>
      <c r="AK51" s="3">
        <f>'äravoolu parameetrid'!$E$18</f>
        <v>0.05</v>
      </c>
      <c r="AL51" s="3">
        <f>'äravoolu parameetrid'!$E$18</f>
        <v>0.05</v>
      </c>
      <c r="AM51" s="3">
        <f>'äravoolu parameetrid'!$E$18</f>
        <v>0.05</v>
      </c>
      <c r="AN51" s="3">
        <f>'äravoolu parameetrid'!$E$18</f>
        <v>0.05</v>
      </c>
      <c r="AO51" s="3">
        <f>'äravoolu parameetrid'!$E$18</f>
        <v>0.05</v>
      </c>
      <c r="AP51" s="3">
        <f>'äravoolu parameetrid'!$E$18</f>
        <v>0.05</v>
      </c>
      <c r="AQ51" s="3">
        <f>'äravoolu parameetrid'!$E$18</f>
        <v>0.05</v>
      </c>
      <c r="AR51" s="3">
        <f>'äravoolu parameetrid'!$E$18</f>
        <v>0.05</v>
      </c>
      <c r="AS51" s="3">
        <f>'äravoolu parameetrid'!$E$18</f>
        <v>0.05</v>
      </c>
      <c r="AT51" s="3">
        <f>'äravoolu parameetrid'!$E$18</f>
        <v>0.05</v>
      </c>
      <c r="AU51" s="3">
        <f>'äravoolu parameetrid'!$E$18</f>
        <v>0.05</v>
      </c>
      <c r="AV51" s="3">
        <f>'äravoolu parameetrid'!$E$18</f>
        <v>0.05</v>
      </c>
      <c r="AW51" s="3">
        <f>'äravoolu parameetrid'!$E$18</f>
        <v>0.05</v>
      </c>
      <c r="AX51" s="3">
        <f>'äravoolu parameetrid'!$E$18</f>
        <v>0.05</v>
      </c>
      <c r="AY51" s="3">
        <f>'äravoolu parameetrid'!$E$18</f>
        <v>0.05</v>
      </c>
      <c r="AZ51" s="3">
        <f>'äravoolu parameetrid'!$E$18</f>
        <v>0.05</v>
      </c>
      <c r="BA51" s="3">
        <f>'äravoolu parameetrid'!$E$18</f>
        <v>0.05</v>
      </c>
      <c r="BB51" s="3">
        <f>'äravoolu parameetrid'!$E$18</f>
        <v>0.05</v>
      </c>
      <c r="BC51" s="3">
        <f>'äravoolu parameetrid'!$E$18</f>
        <v>0.05</v>
      </c>
      <c r="BD51" s="3">
        <f>'äravoolu parameetrid'!$E$18</f>
        <v>0.05</v>
      </c>
      <c r="BE51" s="3">
        <f>'äravoolu parameetrid'!$E$18</f>
        <v>0.05</v>
      </c>
      <c r="BF51" s="3">
        <f>'äravoolu parameetrid'!$E$18</f>
        <v>0.05</v>
      </c>
      <c r="BG51" s="3">
        <f>'äravoolu parameetrid'!$E$18</f>
        <v>0.05</v>
      </c>
      <c r="BH51" s="3">
        <f>'äravoolu parameetrid'!$E$18</f>
        <v>0.05</v>
      </c>
      <c r="BI51" s="3">
        <f>'äravoolu parameetrid'!$E$18</f>
        <v>0.05</v>
      </c>
      <c r="BJ51" s="3">
        <f>'äravoolu parameetrid'!$E$18</f>
        <v>0.05</v>
      </c>
      <c r="BK51" s="3">
        <f>'äravoolu parameetrid'!$E$18</f>
        <v>0.05</v>
      </c>
      <c r="BL51" s="3">
        <f>'äravoolu parameetrid'!$E$18</f>
        <v>0.05</v>
      </c>
      <c r="BM51" s="3">
        <f>'äravoolu parameetrid'!$E$18</f>
        <v>0.05</v>
      </c>
      <c r="BN51" s="3">
        <f>'äravoolu parameetrid'!$E$18</f>
        <v>0.05</v>
      </c>
      <c r="BO51" s="3">
        <f>'äravoolu parameetrid'!$E$18</f>
        <v>0.05</v>
      </c>
      <c r="BP51" s="3">
        <f>'äravoolu parameetrid'!$E$18</f>
        <v>0.05</v>
      </c>
      <c r="BQ51" s="3">
        <f>'äravoolu parameetrid'!$E$18</f>
        <v>0.05</v>
      </c>
      <c r="BR51" s="3">
        <f>'äravoolu parameetrid'!$E$18</f>
        <v>0.05</v>
      </c>
      <c r="BS51" s="3">
        <f>'äravoolu parameetrid'!$E$18</f>
        <v>0.05</v>
      </c>
      <c r="BT51" s="3">
        <f>'äravoolu parameetrid'!$E$18</f>
        <v>0.05</v>
      </c>
      <c r="BU51" s="3">
        <f>'äravoolu parameetrid'!$E$18</f>
        <v>0.05</v>
      </c>
      <c r="BV51" s="3">
        <f>'äravoolu parameetrid'!$E$18</f>
        <v>0.05</v>
      </c>
      <c r="BW51" s="3">
        <f>'äravoolu parameetrid'!$E$18</f>
        <v>0.05</v>
      </c>
      <c r="BX51" s="3">
        <f>'äravoolu parameetrid'!$E$18</f>
        <v>0.05</v>
      </c>
      <c r="BY51" s="3">
        <f>'äravoolu parameetrid'!$E$18</f>
        <v>0.05</v>
      </c>
      <c r="BZ51" s="3">
        <f>'äravoolu parameetrid'!$E$18</f>
        <v>0.05</v>
      </c>
      <c r="CA51" s="3">
        <f>'äravoolu parameetrid'!$E$18</f>
        <v>0.05</v>
      </c>
      <c r="CB51" s="3">
        <f>'äravoolu parameetrid'!$E$18</f>
        <v>0.05</v>
      </c>
      <c r="CC51" s="3">
        <f>'äravoolu parameetrid'!$E$18</f>
        <v>0.05</v>
      </c>
      <c r="CD51" s="3">
        <f>'äravoolu parameetrid'!$E$18</f>
        <v>0.05</v>
      </c>
      <c r="CE51" s="3">
        <f>'äravoolu parameetrid'!$E$18</f>
        <v>0.05</v>
      </c>
      <c r="CF51" s="3">
        <f>'äravoolu parameetrid'!$E$18</f>
        <v>0.05</v>
      </c>
      <c r="CG51" s="3">
        <f>'äravoolu parameetrid'!$E$18</f>
        <v>0.05</v>
      </c>
      <c r="CH51" s="3">
        <f>'äravoolu parameetrid'!$E$18</f>
        <v>0.05</v>
      </c>
      <c r="CI51" s="3">
        <f>'äravoolu parameetrid'!$E$18</f>
        <v>0.05</v>
      </c>
      <c r="CJ51" s="3">
        <f>'äravoolu parameetrid'!$E$18</f>
        <v>0.05</v>
      </c>
    </row>
    <row r="52" spans="2:88" x14ac:dyDescent="0.25">
      <c r="B52" s="33"/>
      <c r="C52" s="5" t="s">
        <v>185</v>
      </c>
      <c r="D52" s="5" t="s">
        <v>186</v>
      </c>
      <c r="E52" s="4">
        <f>E50*E51*E49</f>
        <v>109.23244643798198</v>
      </c>
      <c r="F52" s="4">
        <f t="shared" ref="F52" si="977">F50*F51*F49</f>
        <v>62.320087721902347</v>
      </c>
      <c r="G52" s="4">
        <f t="shared" ref="G52" si="978">G50*G51*G49</f>
        <v>27.293532002184918</v>
      </c>
      <c r="H52" s="4">
        <f t="shared" ref="H52" si="979">H50*H51*H49</f>
        <v>42.686554621503042</v>
      </c>
      <c r="I52" s="4">
        <f t="shared" ref="I52" si="980">I50*I51*I49</f>
        <v>67.883665871620323</v>
      </c>
      <c r="J52" s="4">
        <f t="shared" ref="J52" si="981">J50*J51*J49</f>
        <v>125.72236264383187</v>
      </c>
      <c r="K52" s="4">
        <f t="shared" ref="K52" si="982">K50*K51*K49</f>
        <v>149.06900477825133</v>
      </c>
      <c r="L52" s="4">
        <f t="shared" ref="L52" si="983">L50*L51*L49</f>
        <v>33.192821457628277</v>
      </c>
      <c r="M52" s="4">
        <f t="shared" ref="M52" si="984">M50*M51*M49</f>
        <v>7.7827211615825025</v>
      </c>
      <c r="N52" s="4">
        <f t="shared" ref="N52" si="985">N50*N51*N49</f>
        <v>216.2574135499479</v>
      </c>
      <c r="O52" s="4">
        <f t="shared" ref="O52" si="986">O50*O51*O49</f>
        <v>0</v>
      </c>
      <c r="P52" s="4">
        <f t="shared" ref="P52" si="987">P50*P51*P49</f>
        <v>11.927893688771881</v>
      </c>
      <c r="Q52" s="4">
        <f t="shared" ref="Q52" si="988">Q50*Q51*Q49</f>
        <v>0</v>
      </c>
      <c r="R52" s="4">
        <f t="shared" ref="R52" si="989">R50*R51*R49</f>
        <v>3.6928243629793305</v>
      </c>
      <c r="S52" s="4">
        <f t="shared" ref="S52" si="990">S50*S51*S49</f>
        <v>198.4743495652464</v>
      </c>
      <c r="T52" s="4">
        <f t="shared" ref="T52" si="991">T50*T51*T49</f>
        <v>155.42622068244097</v>
      </c>
      <c r="U52" s="4">
        <f t="shared" ref="U52" si="992">U50*U51*U49</f>
        <v>345.8470487277101</v>
      </c>
      <c r="V52" s="4">
        <f t="shared" ref="V52" si="993">V50*V51*V49</f>
        <v>63.05185722969955</v>
      </c>
      <c r="W52" s="4">
        <f t="shared" ref="W52" si="994">W50*W51*W49</f>
        <v>131.22052272944325</v>
      </c>
      <c r="X52" s="4">
        <f t="shared" ref="X52" si="995">X50*X51*X49</f>
        <v>637.90726372361019</v>
      </c>
      <c r="Y52" s="4">
        <f t="shared" ref="Y52" si="996">Y50*Y51*Y49</f>
        <v>176.5927677967494</v>
      </c>
      <c r="Z52" s="4">
        <f t="shared" ref="Z52" si="997">Z50*Z51*Z49</f>
        <v>109.47079132271149</v>
      </c>
      <c r="AA52" s="4">
        <f t="shared" ref="AA52" si="998">AA50*AA51*AA49</f>
        <v>117.56995335253063</v>
      </c>
      <c r="AB52" s="4">
        <f t="shared" ref="AB52" si="999">AB50*AB51*AB49</f>
        <v>131.97866230959349</v>
      </c>
      <c r="AC52" s="4">
        <f t="shared" ref="AC52" si="1000">AC50*AC51*AC49</f>
        <v>496.78477882559594</v>
      </c>
      <c r="AD52" s="4">
        <f t="shared" ref="AD52" si="1001">AD50*AD51*AD49</f>
        <v>214.20612619094607</v>
      </c>
      <c r="AE52" s="4">
        <f t="shared" ref="AE52" si="1002">AE50*AE51*AE49</f>
        <v>232.96133303527833</v>
      </c>
      <c r="AF52" s="4">
        <f t="shared" ref="AF52" si="1003">AF50*AF51*AF49</f>
        <v>0</v>
      </c>
      <c r="AG52" s="4">
        <f t="shared" ref="AG52" si="1004">AG50*AG51*AG49</f>
        <v>369.65516712830794</v>
      </c>
      <c r="AH52" s="4">
        <f t="shared" ref="AH52" si="1005">AH50*AH51*AH49</f>
        <v>113.48817042234379</v>
      </c>
      <c r="AI52" s="4">
        <f t="shared" ref="AI52" si="1006">AI50*AI51*AI49</f>
        <v>207.17698055852964</v>
      </c>
      <c r="AJ52" s="4">
        <f t="shared" ref="AJ52" si="1007">AJ50*AJ51*AJ49</f>
        <v>61.66692131438829</v>
      </c>
      <c r="AK52" s="4">
        <f t="shared" ref="AK52" si="1008">AK50*AK51*AK49</f>
        <v>227.5742315236154</v>
      </c>
      <c r="AL52" s="4">
        <f t="shared" ref="AL52" si="1009">AL50*AL51*AL49</f>
        <v>64.815609376697907</v>
      </c>
      <c r="AM52" s="4">
        <f t="shared" ref="AM52" si="1010">AM50*AM51*AM49</f>
        <v>248.65558301955247</v>
      </c>
      <c r="AN52" s="4">
        <f t="shared" ref="AN52" si="1011">AN50*AN51*AN49</f>
        <v>61.382935919816958</v>
      </c>
      <c r="AO52" s="4">
        <f t="shared" ref="AO52" si="1012">AO50*AO51*AO49</f>
        <v>111.04741737935839</v>
      </c>
      <c r="AP52" s="4">
        <f t="shared" ref="AP52" si="1013">AP50*AP51*AP49</f>
        <v>79.336898258037266</v>
      </c>
      <c r="AQ52" s="4">
        <f t="shared" ref="AQ52" si="1014">AQ50*AQ51*AQ49</f>
        <v>268.02541539642129</v>
      </c>
      <c r="AR52" s="4">
        <f t="shared" ref="AR52" si="1015">AR50*AR51*AR49</f>
        <v>832.9900162908333</v>
      </c>
      <c r="AS52" s="4">
        <f t="shared" ref="AS52" si="1016">AS50*AS51*AS49</f>
        <v>101.65460045391166</v>
      </c>
      <c r="AT52" s="4">
        <f t="shared" ref="AT52" si="1017">AT50*AT51*AT49</f>
        <v>0</v>
      </c>
      <c r="AU52" s="4">
        <f t="shared" ref="AU52" si="1018">AU50*AU51*AU49</f>
        <v>0</v>
      </c>
      <c r="AV52" s="4">
        <f t="shared" ref="AV52" si="1019">AV50*AV51*AV49</f>
        <v>0</v>
      </c>
      <c r="AW52" s="4">
        <f t="shared" ref="AW52" si="1020">AW50*AW51*AW49</f>
        <v>0</v>
      </c>
      <c r="AX52" s="4">
        <f t="shared" ref="AX52" si="1021">AX50*AX51*AX49</f>
        <v>463.26486704743462</v>
      </c>
      <c r="AY52" s="4">
        <f t="shared" ref="AY52" si="1022">AY50*AY51*AY49</f>
        <v>0</v>
      </c>
      <c r="AZ52" s="4">
        <f t="shared" ref="AZ52" si="1023">AZ50*AZ51*AZ49</f>
        <v>168.37544755811757</v>
      </c>
      <c r="BA52" s="4">
        <f t="shared" ref="BA52" si="1024">BA50*BA51*BA49</f>
        <v>127.62202208680367</v>
      </c>
      <c r="BB52" s="4">
        <f t="shared" ref="BB52" si="1025">BB50*BB51*BB49</f>
        <v>64.211126179681798</v>
      </c>
      <c r="BC52" s="4">
        <f t="shared" ref="BC52" si="1026">BC50*BC51*BC49</f>
        <v>402.92557745266731</v>
      </c>
      <c r="BD52" s="4">
        <f t="shared" ref="BD52" si="1027">BD50*BD51*BD49</f>
        <v>1195.7864290234675</v>
      </c>
      <c r="BE52" s="4">
        <f t="shared" ref="BE52" si="1028">BE50*BE51*BE49</f>
        <v>503.50914727562423</v>
      </c>
      <c r="BF52" s="4">
        <f t="shared" ref="BF52" si="1029">BF50*BF51*BF49</f>
        <v>1771.6327416977217</v>
      </c>
      <c r="BG52" s="4">
        <f t="shared" ref="BG52" si="1030">BG50*BG51*BG49</f>
        <v>633.3685685782292</v>
      </c>
      <c r="BH52" s="4">
        <f t="shared" ref="BH52" si="1031">BH50*BH51*BH49</f>
        <v>3077.747496512151</v>
      </c>
      <c r="BI52" s="4">
        <f t="shared" ref="BI52" si="1032">BI50*BI51*BI49</f>
        <v>207.09989880857455</v>
      </c>
      <c r="BJ52" s="4">
        <f t="shared" ref="BJ52" si="1033">BJ50*BJ51*BJ49</f>
        <v>2313.9246586530453</v>
      </c>
      <c r="BK52" s="4">
        <f t="shared" ref="BK52" si="1034">BK50*BK51*BK49</f>
        <v>261.9912328785565</v>
      </c>
      <c r="BL52" s="4">
        <f t="shared" ref="BL52" si="1035">BL50*BL51*BL49</f>
        <v>0</v>
      </c>
      <c r="BM52" s="4">
        <f t="shared" ref="BM52" si="1036">BM50*BM51*BM49</f>
        <v>0</v>
      </c>
      <c r="BN52" s="4">
        <f t="shared" ref="BN52" si="1037">BN50*BN51*BN49</f>
        <v>55.097223481046186</v>
      </c>
      <c r="BO52" s="4">
        <f t="shared" ref="BO52" si="1038">BO50*BO51*BO49</f>
        <v>75.290613502171823</v>
      </c>
      <c r="BP52" s="4">
        <f t="shared" ref="BP52" si="1039">BP50*BP51*BP49</f>
        <v>10.68038641976211</v>
      </c>
      <c r="BQ52" s="4">
        <f t="shared" ref="BQ52" si="1040">BQ50*BQ51*BQ49</f>
        <v>20.169048415876674</v>
      </c>
      <c r="BR52" s="4">
        <f t="shared" ref="BR52" si="1041">BR50*BR51*BR49</f>
        <v>46.654743393861352</v>
      </c>
      <c r="BS52" s="4">
        <f t="shared" ref="BS52" si="1042">BS50*BS51*BS49</f>
        <v>22.644792516407446</v>
      </c>
      <c r="BT52" s="4">
        <f t="shared" ref="BT52" si="1043">BT50*BT51*BT49</f>
        <v>4.9312035300207375</v>
      </c>
      <c r="BU52" s="4">
        <f t="shared" ref="BU52" si="1044">BU50*BU51*BU49</f>
        <v>122.16088152584179</v>
      </c>
      <c r="BV52" s="4">
        <f t="shared" ref="BV52" si="1045">BV50*BV51*BV49</f>
        <v>79.517431830300467</v>
      </c>
      <c r="BW52" s="4">
        <f t="shared" ref="BW52" si="1046">BW50*BW51*BW49</f>
        <v>13.892971195850279</v>
      </c>
      <c r="BX52" s="4">
        <f t="shared" ref="BX52" si="1047">BX50*BX51*BX49</f>
        <v>34.374910662531434</v>
      </c>
      <c r="BY52" s="4">
        <f t="shared" ref="BY52" si="1048">BY50*BY51*BY49</f>
        <v>0</v>
      </c>
      <c r="BZ52" s="4">
        <f t="shared" ref="BZ52" si="1049">BZ50*BZ51*BZ49</f>
        <v>130.61705376597914</v>
      </c>
      <c r="CA52" s="4">
        <f t="shared" ref="CA52" si="1050">CA50*CA51*CA49</f>
        <v>59.21349035200241</v>
      </c>
      <c r="CB52" s="4">
        <f t="shared" ref="CB52" si="1051">CB50*CB51*CB49</f>
        <v>105.58982663582866</v>
      </c>
      <c r="CC52" s="4">
        <f t="shared" ref="CC52" si="1052">CC50*CC51*CC49</f>
        <v>0</v>
      </c>
      <c r="CD52" s="4">
        <f t="shared" ref="CD52" si="1053">CD50*CD51*CD49</f>
        <v>0</v>
      </c>
      <c r="CE52" s="4">
        <f t="shared" ref="CE52" si="1054">CE50*CE51*CE49</f>
        <v>19.056941326064305</v>
      </c>
      <c r="CF52" s="4">
        <f t="shared" ref="CF52" si="1055">CF50*CF51*CF49</f>
        <v>2.1435826122375214</v>
      </c>
      <c r="CG52" s="4">
        <f t="shared" ref="CG52" si="1056">CG50*CG51*CG49</f>
        <v>0</v>
      </c>
      <c r="CH52" s="4">
        <f t="shared" ref="CH52" si="1057">CH50*CH51*CH49</f>
        <v>14.878806208433613</v>
      </c>
      <c r="CI52" s="4">
        <f t="shared" ref="CI52" si="1058">CI50*CI51*CI49</f>
        <v>15.953386656820484</v>
      </c>
      <c r="CJ52" s="4">
        <f t="shared" ref="CJ52" si="1059">CJ50*CJ51*CJ49</f>
        <v>403.3865466020697</v>
      </c>
    </row>
    <row r="53" spans="2:88" ht="13" x14ac:dyDescent="0.3">
      <c r="B53" s="36" t="s">
        <v>224</v>
      </c>
      <c r="C53" s="37"/>
      <c r="D53" s="5" t="s">
        <v>186</v>
      </c>
      <c r="E53" s="17">
        <f t="shared" ref="E53:AJ53" si="1060">E37+E47+E52</f>
        <v>13034.34760315966</v>
      </c>
      <c r="F53" s="17">
        <f t="shared" si="1060"/>
        <v>6764.0215720962324</v>
      </c>
      <c r="G53" s="17">
        <f t="shared" si="1060"/>
        <v>295.76017029461957</v>
      </c>
      <c r="H53" s="17">
        <f t="shared" si="1060"/>
        <v>271.11570360116571</v>
      </c>
      <c r="I53" s="17">
        <f t="shared" si="1060"/>
        <v>788.74368695935539</v>
      </c>
      <c r="J53" s="17">
        <f t="shared" si="1060"/>
        <v>1145.0943878173127</v>
      </c>
      <c r="K53" s="17">
        <f t="shared" si="1060"/>
        <v>1848.9928211474785</v>
      </c>
      <c r="L53" s="17">
        <f t="shared" si="1060"/>
        <v>1210.8819259216652</v>
      </c>
      <c r="M53" s="17">
        <f t="shared" si="1060"/>
        <v>968.8575601334943</v>
      </c>
      <c r="N53" s="17">
        <f t="shared" si="1060"/>
        <v>11605.306476088099</v>
      </c>
      <c r="O53" s="17">
        <f t="shared" si="1060"/>
        <v>760.97233446109612</v>
      </c>
      <c r="P53" s="17">
        <f t="shared" si="1060"/>
        <v>4319.2669752122774</v>
      </c>
      <c r="Q53" s="17">
        <f t="shared" si="1060"/>
        <v>1415.2121821614037</v>
      </c>
      <c r="R53" s="17">
        <f t="shared" si="1060"/>
        <v>2503.6295717049725</v>
      </c>
      <c r="S53" s="17">
        <f t="shared" si="1060"/>
        <v>1147.2011732019814</v>
      </c>
      <c r="T53" s="17">
        <f t="shared" si="1060"/>
        <v>4502.5475586512621</v>
      </c>
      <c r="U53" s="17">
        <f t="shared" si="1060"/>
        <v>7162.2460400972113</v>
      </c>
      <c r="V53" s="17">
        <f t="shared" si="1060"/>
        <v>210.35362834664906</v>
      </c>
      <c r="W53" s="17">
        <f t="shared" si="1060"/>
        <v>741.09962352469176</v>
      </c>
      <c r="X53" s="17">
        <f t="shared" si="1060"/>
        <v>2827.3944892417176</v>
      </c>
      <c r="Y53" s="17">
        <f t="shared" si="1060"/>
        <v>3551.4771879859277</v>
      </c>
      <c r="Z53" s="17">
        <f t="shared" si="1060"/>
        <v>1634.5539141576728</v>
      </c>
      <c r="AA53" s="17">
        <f t="shared" si="1060"/>
        <v>675.37244616831674</v>
      </c>
      <c r="AB53" s="17">
        <f t="shared" si="1060"/>
        <v>1795.3001246176652</v>
      </c>
      <c r="AC53" s="17">
        <f t="shared" si="1060"/>
        <v>1440.2261812450386</v>
      </c>
      <c r="AD53" s="17">
        <f t="shared" si="1060"/>
        <v>2706.9692403529257</v>
      </c>
      <c r="AE53" s="17">
        <f t="shared" si="1060"/>
        <v>3665.6426407586041</v>
      </c>
      <c r="AF53" s="17">
        <f t="shared" si="1060"/>
        <v>1381.9781572101247</v>
      </c>
      <c r="AG53" s="17">
        <f t="shared" si="1060"/>
        <v>2104.5243039912848</v>
      </c>
      <c r="AH53" s="17">
        <f t="shared" si="1060"/>
        <v>4931.0203216861155</v>
      </c>
      <c r="AI53" s="17">
        <f t="shared" si="1060"/>
        <v>11052.329279042238</v>
      </c>
      <c r="AJ53" s="17">
        <f t="shared" si="1060"/>
        <v>2765.1470177574274</v>
      </c>
      <c r="AK53" s="17">
        <f t="shared" ref="AK53:BP53" si="1061">AK37+AK47+AK52</f>
        <v>3297.2213938587815</v>
      </c>
      <c r="AL53" s="17">
        <f t="shared" si="1061"/>
        <v>1956.8285203372486</v>
      </c>
      <c r="AM53" s="17">
        <f t="shared" si="1061"/>
        <v>2536.7589229893301</v>
      </c>
      <c r="AN53" s="17">
        <f t="shared" si="1061"/>
        <v>1876.1859201360999</v>
      </c>
      <c r="AO53" s="17">
        <f t="shared" si="1061"/>
        <v>4561.9349386279946</v>
      </c>
      <c r="AP53" s="17">
        <f t="shared" si="1061"/>
        <v>5842.2475365585005</v>
      </c>
      <c r="AQ53" s="17">
        <f t="shared" si="1061"/>
        <v>3108.791486350312</v>
      </c>
      <c r="AR53" s="17">
        <f t="shared" si="1061"/>
        <v>6015.2169828181795</v>
      </c>
      <c r="AS53" s="17">
        <f t="shared" si="1061"/>
        <v>1175.6777275039374</v>
      </c>
      <c r="AT53" s="17">
        <f t="shared" si="1061"/>
        <v>390.1674112879349</v>
      </c>
      <c r="AU53" s="17">
        <f t="shared" si="1061"/>
        <v>347.19952916935603</v>
      </c>
      <c r="AV53" s="17">
        <f t="shared" si="1061"/>
        <v>249.87874868331329</v>
      </c>
      <c r="AW53" s="17">
        <f t="shared" si="1061"/>
        <v>245.16294746948574</v>
      </c>
      <c r="AX53" s="17">
        <f t="shared" si="1061"/>
        <v>1585.3208287286056</v>
      </c>
      <c r="AY53" s="17">
        <f t="shared" si="1061"/>
        <v>123.09701909437514</v>
      </c>
      <c r="AZ53" s="17">
        <f t="shared" si="1061"/>
        <v>1710.3726032904701</v>
      </c>
      <c r="BA53" s="17">
        <f t="shared" si="1061"/>
        <v>1060.9773810497857</v>
      </c>
      <c r="BB53" s="17">
        <f t="shared" si="1061"/>
        <v>4142.5643557687663</v>
      </c>
      <c r="BC53" s="17">
        <f t="shared" si="1061"/>
        <v>7020.8266349655605</v>
      </c>
      <c r="BD53" s="17">
        <f t="shared" si="1061"/>
        <v>5882.002059448494</v>
      </c>
      <c r="BE53" s="17">
        <f t="shared" si="1061"/>
        <v>2210.1513895818534</v>
      </c>
      <c r="BF53" s="17">
        <f t="shared" si="1061"/>
        <v>5486.3190352992342</v>
      </c>
      <c r="BG53" s="17">
        <f t="shared" si="1061"/>
        <v>2148.1560069218854</v>
      </c>
      <c r="BH53" s="17">
        <f t="shared" si="1061"/>
        <v>3665.5120676564329</v>
      </c>
      <c r="BI53" s="17">
        <f t="shared" si="1061"/>
        <v>1293.2280780840026</v>
      </c>
      <c r="BJ53" s="17">
        <f t="shared" si="1061"/>
        <v>2596.3126353799116</v>
      </c>
      <c r="BK53" s="17">
        <f t="shared" si="1061"/>
        <v>2352.789879318304</v>
      </c>
      <c r="BL53" s="17">
        <f t="shared" si="1061"/>
        <v>797.05093668971654</v>
      </c>
      <c r="BM53" s="17">
        <f t="shared" si="1061"/>
        <v>157.27546589308804</v>
      </c>
      <c r="BN53" s="17">
        <f t="shared" si="1061"/>
        <v>888.0937046023347</v>
      </c>
      <c r="BO53" s="17">
        <f t="shared" si="1061"/>
        <v>816.61129782270598</v>
      </c>
      <c r="BP53" s="17">
        <f t="shared" si="1061"/>
        <v>495.48831351036637</v>
      </c>
      <c r="BQ53" s="17">
        <f t="shared" ref="BQ53:CJ53" si="1062">BQ37+BQ47+BQ52</f>
        <v>117.70312444159785</v>
      </c>
      <c r="BR53" s="17">
        <f t="shared" si="1062"/>
        <v>300.32254390340495</v>
      </c>
      <c r="BS53" s="17">
        <f t="shared" si="1062"/>
        <v>787.94396675906262</v>
      </c>
      <c r="BT53" s="17">
        <f t="shared" si="1062"/>
        <v>820.15441313028396</v>
      </c>
      <c r="BU53" s="17">
        <f t="shared" si="1062"/>
        <v>1835.9544470734281</v>
      </c>
      <c r="BV53" s="17">
        <f t="shared" si="1062"/>
        <v>1753.5904751956898</v>
      </c>
      <c r="BW53" s="17">
        <f t="shared" si="1062"/>
        <v>667.83107739402192</v>
      </c>
      <c r="BX53" s="17">
        <f t="shared" si="1062"/>
        <v>808.80810152720244</v>
      </c>
      <c r="BY53" s="17">
        <f t="shared" si="1062"/>
        <v>4015.2612948983765</v>
      </c>
      <c r="BZ53" s="17">
        <f t="shared" si="1062"/>
        <v>1955.7196336794459</v>
      </c>
      <c r="CA53" s="17">
        <f t="shared" si="1062"/>
        <v>1231.4575167359269</v>
      </c>
      <c r="CB53" s="17">
        <f t="shared" si="1062"/>
        <v>785.18285163171231</v>
      </c>
      <c r="CC53" s="17">
        <f t="shared" si="1062"/>
        <v>289.63190810736597</v>
      </c>
      <c r="CD53" s="17">
        <f t="shared" si="1062"/>
        <v>85.733449903343256</v>
      </c>
      <c r="CE53" s="17">
        <f t="shared" si="1062"/>
        <v>201.51003500710652</v>
      </c>
      <c r="CF53" s="17">
        <f t="shared" si="1062"/>
        <v>655.52073339699086</v>
      </c>
      <c r="CG53" s="17">
        <f t="shared" si="1062"/>
        <v>330.2003210444787</v>
      </c>
      <c r="CH53" s="17">
        <f t="shared" si="1062"/>
        <v>687.85972740228749</v>
      </c>
      <c r="CI53" s="17">
        <f t="shared" si="1062"/>
        <v>210.09231354710573</v>
      </c>
      <c r="CJ53" s="17">
        <f t="shared" si="1062"/>
        <v>3147.7554434295207</v>
      </c>
    </row>
    <row r="55" spans="2:88" x14ac:dyDescent="0.25">
      <c r="B55" t="s">
        <v>228</v>
      </c>
      <c r="D55" s="19" t="s">
        <v>186</v>
      </c>
      <c r="E55" s="20">
        <f>E53-E27</f>
        <v>457.13244380991819</v>
      </c>
      <c r="F55" s="20">
        <f t="shared" ref="F55:BQ55" si="1063">F53-F27</f>
        <v>78.49125462894699</v>
      </c>
      <c r="G55" s="20">
        <f t="shared" si="1063"/>
        <v>0</v>
      </c>
      <c r="H55" s="20">
        <f t="shared" si="1063"/>
        <v>18.349796523424232</v>
      </c>
      <c r="I55" s="20">
        <f t="shared" si="1063"/>
        <v>41.745787090790259</v>
      </c>
      <c r="J55" s="20">
        <f t="shared" si="1063"/>
        <v>61.471818353471235</v>
      </c>
      <c r="K55" s="20">
        <f t="shared" si="1063"/>
        <v>22.019755828109282</v>
      </c>
      <c r="L55" s="20">
        <f t="shared" si="1063"/>
        <v>0</v>
      </c>
      <c r="M55" s="20">
        <f t="shared" si="1063"/>
        <v>16.514816871081734</v>
      </c>
      <c r="N55" s="20">
        <f t="shared" si="1063"/>
        <v>133.03602479482652</v>
      </c>
      <c r="O55" s="20">
        <f t="shared" si="1063"/>
        <v>0</v>
      </c>
      <c r="P55" s="20">
        <f t="shared" si="1063"/>
        <v>0</v>
      </c>
      <c r="Q55" s="20">
        <f t="shared" si="1063"/>
        <v>101.38262579191883</v>
      </c>
      <c r="R55" s="20">
        <f t="shared" si="1063"/>
        <v>0</v>
      </c>
      <c r="S55" s="20">
        <f t="shared" si="1063"/>
        <v>0</v>
      </c>
      <c r="T55" s="20">
        <f t="shared" si="1063"/>
        <v>36.699593046849259</v>
      </c>
      <c r="U55" s="20">
        <f t="shared" si="1063"/>
        <v>351.96116226870799</v>
      </c>
      <c r="V55" s="20">
        <f t="shared" si="1063"/>
        <v>0</v>
      </c>
      <c r="W55" s="20">
        <f t="shared" si="1063"/>
        <v>0</v>
      </c>
      <c r="X55" s="20">
        <f t="shared" si="1063"/>
        <v>0</v>
      </c>
      <c r="Y55" s="20">
        <f t="shared" si="1063"/>
        <v>3.669959304684653</v>
      </c>
      <c r="Z55" s="20">
        <f t="shared" si="1063"/>
        <v>4.7869377112874645E-5</v>
      </c>
      <c r="AA55" s="20">
        <f t="shared" si="1063"/>
        <v>0</v>
      </c>
      <c r="AB55" s="20">
        <f t="shared" si="1063"/>
        <v>0</v>
      </c>
      <c r="AC55" s="20">
        <f t="shared" si="1063"/>
        <v>0</v>
      </c>
      <c r="AD55" s="20">
        <f t="shared" si="1063"/>
        <v>269.03367426170007</v>
      </c>
      <c r="AE55" s="20">
        <f t="shared" si="1063"/>
        <v>169.45032801199341</v>
      </c>
      <c r="AF55" s="20">
        <f t="shared" si="1063"/>
        <v>193.67323944904456</v>
      </c>
      <c r="AG55" s="20">
        <f t="shared" si="1063"/>
        <v>8.7161533486264489</v>
      </c>
      <c r="AH55" s="20">
        <f t="shared" si="1063"/>
        <v>0</v>
      </c>
      <c r="AI55" s="20">
        <f t="shared" si="1063"/>
        <v>58.719348874956268</v>
      </c>
      <c r="AJ55" s="20">
        <f t="shared" si="1063"/>
        <v>0</v>
      </c>
      <c r="AK55" s="20">
        <f t="shared" si="1063"/>
        <v>185.79168979967062</v>
      </c>
      <c r="AL55" s="20">
        <f t="shared" si="1063"/>
        <v>0</v>
      </c>
      <c r="AM55" s="20">
        <f t="shared" si="1063"/>
        <v>0</v>
      </c>
      <c r="AN55" s="20">
        <f t="shared" si="1063"/>
        <v>0</v>
      </c>
      <c r="AO55" s="20">
        <f t="shared" si="1063"/>
        <v>0</v>
      </c>
      <c r="AP55" s="20">
        <f t="shared" si="1063"/>
        <v>0</v>
      </c>
      <c r="AQ55" s="20">
        <f t="shared" si="1063"/>
        <v>0</v>
      </c>
      <c r="AR55" s="20">
        <f t="shared" si="1063"/>
        <v>0</v>
      </c>
      <c r="AS55" s="20">
        <f t="shared" si="1063"/>
        <v>0</v>
      </c>
      <c r="AT55" s="20">
        <f t="shared" si="1063"/>
        <v>0</v>
      </c>
      <c r="AU55" s="20">
        <f t="shared" si="1063"/>
        <v>0</v>
      </c>
      <c r="AV55" s="20">
        <f t="shared" si="1063"/>
        <v>0</v>
      </c>
      <c r="AW55" s="20">
        <f t="shared" si="1063"/>
        <v>0</v>
      </c>
      <c r="AX55" s="20">
        <f t="shared" si="1063"/>
        <v>0</v>
      </c>
      <c r="AY55" s="20">
        <f t="shared" si="1063"/>
        <v>0</v>
      </c>
      <c r="AZ55" s="20">
        <f t="shared" si="1063"/>
        <v>0</v>
      </c>
      <c r="BA55" s="20">
        <f t="shared" si="1063"/>
        <v>0</v>
      </c>
      <c r="BB55" s="20">
        <f t="shared" si="1063"/>
        <v>0</v>
      </c>
      <c r="BC55" s="20">
        <f t="shared" si="1063"/>
        <v>0</v>
      </c>
      <c r="BD55" s="20">
        <f t="shared" si="1063"/>
        <v>0</v>
      </c>
      <c r="BE55" s="20">
        <f t="shared" si="1063"/>
        <v>0</v>
      </c>
      <c r="BF55" s="20">
        <f t="shared" si="1063"/>
        <v>0</v>
      </c>
      <c r="BG55" s="20">
        <f t="shared" si="1063"/>
        <v>0</v>
      </c>
      <c r="BH55" s="20">
        <f t="shared" si="1063"/>
        <v>0</v>
      </c>
      <c r="BI55" s="20">
        <f t="shared" si="1063"/>
        <v>0</v>
      </c>
      <c r="BJ55" s="20">
        <f t="shared" si="1063"/>
        <v>0</v>
      </c>
      <c r="BK55" s="20">
        <f t="shared" si="1063"/>
        <v>28.442184611307312</v>
      </c>
      <c r="BL55" s="20">
        <f t="shared" si="1063"/>
        <v>5.5049389570270932</v>
      </c>
      <c r="BM55" s="20">
        <f t="shared" si="1063"/>
        <v>0</v>
      </c>
      <c r="BN55" s="20">
        <f t="shared" si="1063"/>
        <v>15.597327044910571</v>
      </c>
      <c r="BO55" s="20">
        <f t="shared" si="1063"/>
        <v>0</v>
      </c>
      <c r="BP55" s="20">
        <f t="shared" si="1063"/>
        <v>0</v>
      </c>
      <c r="BQ55" s="20">
        <f t="shared" si="1063"/>
        <v>0</v>
      </c>
      <c r="BR55" s="20">
        <f t="shared" ref="BR55:CJ55" si="1064">BR53-BR27</f>
        <v>48.279143957604589</v>
      </c>
      <c r="BS55" s="20">
        <f t="shared" si="1064"/>
        <v>0</v>
      </c>
      <c r="BT55" s="20">
        <f t="shared" si="1064"/>
        <v>7.3399186093698745</v>
      </c>
      <c r="BU55" s="20">
        <f t="shared" si="1064"/>
        <v>3.5323358307591661</v>
      </c>
      <c r="BV55" s="20">
        <f t="shared" si="1064"/>
        <v>12.844857566396968</v>
      </c>
      <c r="BW55" s="20">
        <f t="shared" si="1064"/>
        <v>0</v>
      </c>
      <c r="BX55" s="20">
        <f t="shared" si="1064"/>
        <v>0</v>
      </c>
      <c r="BY55" s="20">
        <f t="shared" si="1064"/>
        <v>437.11967788275024</v>
      </c>
      <c r="BZ55" s="20">
        <f t="shared" si="1064"/>
        <v>96.529104611473485</v>
      </c>
      <c r="CA55" s="20">
        <f t="shared" si="1064"/>
        <v>0</v>
      </c>
      <c r="CB55" s="20">
        <f t="shared" si="1064"/>
        <v>0</v>
      </c>
      <c r="CC55" s="20">
        <f t="shared" si="1064"/>
        <v>0</v>
      </c>
      <c r="CD55" s="20">
        <f t="shared" si="1064"/>
        <v>0</v>
      </c>
      <c r="CE55" s="20">
        <f t="shared" si="1064"/>
        <v>0</v>
      </c>
      <c r="CF55" s="20">
        <f t="shared" si="1064"/>
        <v>15.597327044910685</v>
      </c>
      <c r="CG55" s="20">
        <f t="shared" si="1064"/>
        <v>9.1748982617120873</v>
      </c>
      <c r="CH55" s="20">
        <f t="shared" si="1064"/>
        <v>0</v>
      </c>
      <c r="CI55" s="20">
        <f t="shared" si="1064"/>
        <v>0</v>
      </c>
      <c r="CJ55" s="20">
        <f t="shared" si="1064"/>
        <v>0</v>
      </c>
    </row>
  </sheetData>
  <mergeCells count="23">
    <mergeCell ref="B53:C53"/>
    <mergeCell ref="B33:B37"/>
    <mergeCell ref="C33:C34"/>
    <mergeCell ref="B43:B47"/>
    <mergeCell ref="C43:C44"/>
    <mergeCell ref="B38:B42"/>
    <mergeCell ref="C38:C39"/>
    <mergeCell ref="B21:B25"/>
    <mergeCell ref="C21:C22"/>
    <mergeCell ref="B30:D30"/>
    <mergeCell ref="B48:B52"/>
    <mergeCell ref="C48:C49"/>
    <mergeCell ref="B26:C26"/>
    <mergeCell ref="B27:C27"/>
    <mergeCell ref="B31:C32"/>
    <mergeCell ref="B3:D3"/>
    <mergeCell ref="B4:C5"/>
    <mergeCell ref="C6:C7"/>
    <mergeCell ref="B6:B10"/>
    <mergeCell ref="B16:B20"/>
    <mergeCell ref="C16:C17"/>
    <mergeCell ref="B11:B15"/>
    <mergeCell ref="C11:C12"/>
  </mergeCells>
  <pageMargins left="0.7" right="0.7" top="0.75" bottom="0.75" header="0.3" footer="0.3"/>
  <pageSetup paperSize="9" scale="37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F54F5-C9FF-40A3-BF3C-FCFD8500B383}">
  <dimension ref="B1:J19"/>
  <sheetViews>
    <sheetView workbookViewId="0">
      <selection activeCell="E20" sqref="E20"/>
    </sheetView>
  </sheetViews>
  <sheetFormatPr defaultRowHeight="12.5" x14ac:dyDescent="0.25"/>
  <cols>
    <col min="2" max="2" width="29.81640625" customWidth="1"/>
    <col min="3" max="3" width="21.1796875" customWidth="1"/>
    <col min="4" max="4" width="42.1796875" customWidth="1"/>
    <col min="5" max="5" width="16.81640625" customWidth="1"/>
    <col min="6" max="6" width="15.6328125" customWidth="1"/>
    <col min="7" max="7" width="20.453125" customWidth="1"/>
  </cols>
  <sheetData>
    <row r="1" spans="2:10" ht="13" thickBot="1" x14ac:dyDescent="0.3"/>
    <row r="2" spans="2:10" ht="14" thickBot="1" x14ac:dyDescent="0.3">
      <c r="B2" s="38" t="s">
        <v>210</v>
      </c>
      <c r="C2" s="39"/>
      <c r="D2" s="39"/>
      <c r="E2" s="39"/>
      <c r="F2" s="39"/>
      <c r="G2" s="40"/>
    </row>
    <row r="3" spans="2:10" ht="13" thickBot="1" x14ac:dyDescent="0.3">
      <c r="B3" s="44" t="s">
        <v>209</v>
      </c>
      <c r="C3" s="41" t="s">
        <v>173</v>
      </c>
      <c r="D3" s="42"/>
      <c r="E3" s="9" t="s">
        <v>192</v>
      </c>
      <c r="F3" s="9" t="s">
        <v>193</v>
      </c>
      <c r="G3" s="10" t="s">
        <v>174</v>
      </c>
    </row>
    <row r="4" spans="2:10" ht="13" thickBot="1" x14ac:dyDescent="0.3">
      <c r="B4" s="45"/>
      <c r="C4" s="41" t="s">
        <v>175</v>
      </c>
      <c r="D4" s="42"/>
      <c r="E4" s="11">
        <v>423.3</v>
      </c>
      <c r="F4" s="11">
        <v>0.33600000000000002</v>
      </c>
      <c r="G4" s="12">
        <v>0.81799999999999995</v>
      </c>
    </row>
    <row r="5" spans="2:10" ht="14.4" customHeight="1" x14ac:dyDescent="0.3">
      <c r="B5" s="44" t="s">
        <v>211</v>
      </c>
      <c r="C5" s="13" t="s">
        <v>212</v>
      </c>
      <c r="D5" s="13" t="s">
        <v>213</v>
      </c>
      <c r="E5" s="47" t="s">
        <v>214</v>
      </c>
      <c r="F5" s="47"/>
      <c r="G5" s="48"/>
      <c r="J5" s="1" t="s">
        <v>191</v>
      </c>
    </row>
    <row r="6" spans="2:10" ht="13.75" customHeight="1" x14ac:dyDescent="0.25">
      <c r="B6" s="46"/>
      <c r="C6" s="3" t="s">
        <v>202</v>
      </c>
      <c r="D6" s="3" t="s">
        <v>220</v>
      </c>
      <c r="E6" s="49">
        <v>1</v>
      </c>
      <c r="F6" s="49"/>
      <c r="G6" s="50"/>
      <c r="J6" t="s">
        <v>188</v>
      </c>
    </row>
    <row r="7" spans="2:10" ht="13.75" customHeight="1" x14ac:dyDescent="0.25">
      <c r="B7" s="46"/>
      <c r="C7" s="3" t="s">
        <v>203</v>
      </c>
      <c r="D7" s="3" t="s">
        <v>206</v>
      </c>
      <c r="E7" s="49">
        <v>2</v>
      </c>
      <c r="F7" s="49"/>
      <c r="G7" s="50"/>
      <c r="J7" s="7" t="s">
        <v>189</v>
      </c>
    </row>
    <row r="8" spans="2:10" ht="13.75" customHeight="1" x14ac:dyDescent="0.25">
      <c r="B8" s="46"/>
      <c r="C8" s="3" t="s">
        <v>204</v>
      </c>
      <c r="D8" s="3" t="s">
        <v>207</v>
      </c>
      <c r="E8" s="49">
        <v>3</v>
      </c>
      <c r="F8" s="49"/>
      <c r="G8" s="50"/>
      <c r="J8" s="7" t="s">
        <v>190</v>
      </c>
    </row>
    <row r="9" spans="2:10" ht="13.75" customHeight="1" thickBot="1" x14ac:dyDescent="0.3">
      <c r="B9" s="45"/>
      <c r="C9" s="14" t="s">
        <v>205</v>
      </c>
      <c r="D9" s="14" t="s">
        <v>208</v>
      </c>
      <c r="E9" s="51">
        <v>5</v>
      </c>
      <c r="F9" s="51"/>
      <c r="G9" s="52"/>
      <c r="J9" s="7" t="s">
        <v>194</v>
      </c>
    </row>
    <row r="10" spans="2:10" ht="13.75" customHeight="1" x14ac:dyDescent="0.25">
      <c r="B10" s="44" t="s">
        <v>215</v>
      </c>
      <c r="C10" s="53" t="s">
        <v>195</v>
      </c>
      <c r="D10" s="53"/>
      <c r="E10" s="47">
        <v>1</v>
      </c>
      <c r="F10" s="47"/>
      <c r="G10" s="48"/>
    </row>
    <row r="11" spans="2:10" ht="13.75" customHeight="1" x14ac:dyDescent="0.25">
      <c r="B11" s="46"/>
      <c r="C11" s="43" t="s">
        <v>216</v>
      </c>
      <c r="D11" s="43"/>
      <c r="E11" s="49">
        <v>0.8</v>
      </c>
      <c r="F11" s="49"/>
      <c r="G11" s="50"/>
    </row>
    <row r="12" spans="2:10" ht="13.25" customHeight="1" x14ac:dyDescent="0.25">
      <c r="B12" s="46"/>
      <c r="C12" s="43" t="s">
        <v>196</v>
      </c>
      <c r="D12" s="43"/>
      <c r="E12" s="49">
        <v>0.8</v>
      </c>
      <c r="F12" s="49"/>
      <c r="G12" s="50"/>
    </row>
    <row r="13" spans="2:10" x14ac:dyDescent="0.25">
      <c r="B13" s="46"/>
      <c r="C13" s="43" t="s">
        <v>198</v>
      </c>
      <c r="D13" s="43"/>
      <c r="E13" s="49">
        <v>0.7</v>
      </c>
      <c r="F13" s="49"/>
      <c r="G13" s="50"/>
      <c r="J13" t="s">
        <v>229</v>
      </c>
    </row>
    <row r="14" spans="2:10" ht="13.25" customHeight="1" x14ac:dyDescent="0.25">
      <c r="B14" s="46"/>
      <c r="C14" s="43" t="s">
        <v>197</v>
      </c>
      <c r="D14" s="43"/>
      <c r="E14" s="49">
        <v>0.3</v>
      </c>
      <c r="F14" s="49"/>
      <c r="G14" s="50"/>
    </row>
    <row r="15" spans="2:10" x14ac:dyDescent="0.25">
      <c r="B15" s="46"/>
      <c r="C15" s="43" t="s">
        <v>199</v>
      </c>
      <c r="D15" s="43"/>
      <c r="E15" s="49">
        <v>0.2</v>
      </c>
      <c r="F15" s="49"/>
      <c r="G15" s="50"/>
      <c r="J15" s="7" t="s">
        <v>230</v>
      </c>
    </row>
    <row r="16" spans="2:10" ht="13.25" customHeight="1" x14ac:dyDescent="0.25">
      <c r="B16" s="46"/>
      <c r="C16" s="43" t="s">
        <v>200</v>
      </c>
      <c r="D16" s="43"/>
      <c r="E16" s="49">
        <v>0.15</v>
      </c>
      <c r="F16" s="49"/>
      <c r="G16" s="50"/>
      <c r="J16" s="7" t="s">
        <v>231</v>
      </c>
    </row>
    <row r="17" spans="2:10" x14ac:dyDescent="0.25">
      <c r="B17" s="46"/>
      <c r="C17" s="43" t="s">
        <v>201</v>
      </c>
      <c r="D17" s="43"/>
      <c r="E17" s="49">
        <v>0.1</v>
      </c>
      <c r="F17" s="49"/>
      <c r="G17" s="50"/>
      <c r="J17" s="7" t="s">
        <v>232</v>
      </c>
    </row>
    <row r="18" spans="2:10" ht="13.75" customHeight="1" thickBot="1" x14ac:dyDescent="0.3">
      <c r="B18" s="45"/>
      <c r="C18" s="58" t="s">
        <v>187</v>
      </c>
      <c r="D18" s="58"/>
      <c r="E18" s="51">
        <v>0.05</v>
      </c>
      <c r="F18" s="51"/>
      <c r="G18" s="52"/>
      <c r="J18" s="7"/>
    </row>
    <row r="19" spans="2:10" ht="13.25" customHeight="1" thickBot="1" x14ac:dyDescent="0.3">
      <c r="B19" s="54" t="s">
        <v>217</v>
      </c>
      <c r="C19" s="55"/>
      <c r="D19" s="55"/>
      <c r="E19" s="56">
        <v>20</v>
      </c>
      <c r="F19" s="56"/>
      <c r="G19" s="57"/>
    </row>
  </sheetData>
  <mergeCells count="31">
    <mergeCell ref="B19:D19"/>
    <mergeCell ref="E19:G19"/>
    <mergeCell ref="C15:D15"/>
    <mergeCell ref="C16:D16"/>
    <mergeCell ref="C17:D17"/>
    <mergeCell ref="C18:D18"/>
    <mergeCell ref="E15:G15"/>
    <mergeCell ref="E16:G16"/>
    <mergeCell ref="E17:G17"/>
    <mergeCell ref="E18:G18"/>
    <mergeCell ref="E11:G11"/>
    <mergeCell ref="E12:G12"/>
    <mergeCell ref="E13:G13"/>
    <mergeCell ref="E14:G14"/>
    <mergeCell ref="C14:D14"/>
    <mergeCell ref="B2:G2"/>
    <mergeCell ref="C3:D3"/>
    <mergeCell ref="C4:D4"/>
    <mergeCell ref="C13:D13"/>
    <mergeCell ref="B3:B4"/>
    <mergeCell ref="B5:B9"/>
    <mergeCell ref="B10:B18"/>
    <mergeCell ref="E5:G5"/>
    <mergeCell ref="E6:G6"/>
    <mergeCell ref="E7:G7"/>
    <mergeCell ref="E8:G8"/>
    <mergeCell ref="E9:G9"/>
    <mergeCell ref="C10:D10"/>
    <mergeCell ref="C11:D11"/>
    <mergeCell ref="C12:D12"/>
    <mergeCell ref="E10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valgalad</vt:lpstr>
      <vt:lpstr>äravool</vt:lpstr>
      <vt:lpstr>äravoolu parameetrid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 Kill</dc:creator>
  <cp:lastModifiedBy>Aivo Paabo</cp:lastModifiedBy>
  <cp:revision>0</cp:revision>
  <cp:lastPrinted>2024-12-16T11:07:46Z</cp:lastPrinted>
  <dcterms:created xsi:type="dcterms:W3CDTF">2024-07-07T07:48:47Z</dcterms:created>
  <dcterms:modified xsi:type="dcterms:W3CDTF">2025-01-02T14:49:35Z</dcterms:modified>
</cp:coreProperties>
</file>